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600"/>
  </bookViews>
  <sheets>
    <sheet name="Sheet1" sheetId="1" r:id="rId1"/>
  </sheets>
  <definedNames>
    <definedName name="_xlnm._FilterDatabase" localSheetId="0" hidden="1">Sheet1!$A$1:$L$206</definedName>
    <definedName name="_xlnm.Print_Area" localSheetId="0">Sheet1!$A$1:$L$202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<sst xmlns="http://schemas.openxmlformats.org/spreadsheetml/2006/main" count="1822" uniqueCount="398">
  <si>
    <t>VI 标 识 设 计 与 制 作  清 单</t>
  </si>
  <si>
    <t>序号</t>
  </si>
  <si>
    <t>需求描述</t>
  </si>
  <si>
    <t>规格尺寸</t>
  </si>
  <si>
    <t>材质要求</t>
  </si>
  <si>
    <t>是否需要设计</t>
  </si>
  <si>
    <t>是否需要裁剪/切割</t>
  </si>
  <si>
    <t>是否需要英语/俄语双语专项翻译</t>
  </si>
  <si>
    <t>是否需要运输</t>
  </si>
  <si>
    <t>是否需要落地安装</t>
  </si>
  <si>
    <t>数量</t>
  </si>
  <si>
    <t>单位</t>
  </si>
  <si>
    <t>单价（元）</t>
  </si>
  <si>
    <t>于庆成雕塑园  简介牌</t>
  </si>
  <si>
    <t>根据5A景区标识牌要求，配合于庆成雕塑园具体实地情况，建议尺寸（大的1个：2m长×1.2m宽、小的10个：80cm长×60cm宽），具体以实际测量为准。</t>
  </si>
  <si>
    <t xml:space="preserve">应具有耐久性，能适应户外环境，经得起风吹日晒雨淋，建议金属材质（永久型）。
</t>
  </si>
  <si>
    <t>是</t>
  </si>
  <si>
    <t>项</t>
  </si>
  <si>
    <t>创城（固定架体）  宣传板更换画面</t>
  </si>
  <si>
    <t>共4套，每套1.左侧立板：102cm*53cm(双面换)
2.右侧横板：174cm*88cm(双面换)</t>
  </si>
  <si>
    <t>0.5cm厚雪弗板，自攻钉安装。</t>
  </si>
  <si>
    <t>幅</t>
  </si>
  <si>
    <t>创城（固定架体） 宣传板更换画面</t>
  </si>
  <si>
    <t>共2套，每套1.左画面：高158cm*宽142cm
2.右画面：高158cm*宽142cm</t>
  </si>
  <si>
    <t>1.左画面：高158cm*宽142cm(双面换)
2.右画面：高158cm*宽142cm(双面换)</t>
  </si>
  <si>
    <t>高190㎝*宽200cm</t>
  </si>
  <si>
    <t>车体不干胶（不附板），背胶安装。</t>
  </si>
  <si>
    <t>否</t>
  </si>
  <si>
    <t>创城（可移动架体）宣传板更换画面</t>
  </si>
  <si>
    <t>共18个，每个高190cm*宽80cm(双面换)</t>
  </si>
  <si>
    <t>共4个，每个112cm*62cm(双面换)</t>
  </si>
  <si>
    <t>0.5cm厚雪弗板，背胶安装。</t>
  </si>
  <si>
    <t>100cm*60cm(双面换)</t>
  </si>
  <si>
    <t>创城（可移动架体）维修</t>
  </si>
  <si>
    <t>个</t>
  </si>
  <si>
    <t>展示太阳岛品牌</t>
  </si>
  <si>
    <t>20m×6.2m</t>
  </si>
  <si>
    <t>喷绘布(数码2A)</t>
  </si>
  <si>
    <t>㎡</t>
  </si>
  <si>
    <t>1.2米</t>
  </si>
  <si>
    <t>高5cm*长10cm</t>
  </si>
  <si>
    <t>胶贴</t>
  </si>
  <si>
    <t>1.4米</t>
  </si>
  <si>
    <t>1.3米</t>
  </si>
  <si>
    <t>0.8米</t>
  </si>
  <si>
    <t>抬杆乘坐、小心夹手（中英双语）</t>
  </si>
  <si>
    <t>高3cm*长35cm</t>
  </si>
  <si>
    <t>乘坐时禁止站立
禁止将肢体伸出车外（中英双语）</t>
  </si>
  <si>
    <t>高10cm*长30cm</t>
  </si>
  <si>
    <t>出口楼梯 禁止入内（中英双语）</t>
  </si>
  <si>
    <t>高13cm*长30cm</t>
  </si>
  <si>
    <t>非紧急情况下 请勿蹬车（中英双语）</t>
  </si>
  <si>
    <t>15cm*15cm</t>
  </si>
  <si>
    <t>高10cm*长20cm</t>
  </si>
  <si>
    <t>如车辆停止请坐好勿动
保持镇定并拨打电话（中英双语）
15546015786</t>
  </si>
  <si>
    <t>高9cm*长18cm</t>
  </si>
  <si>
    <t>禁止站立打闹
禁止肢体伸出舱外 小心夹手（中英双语）</t>
  </si>
  <si>
    <t>高7cm*长20cm</t>
  </si>
  <si>
    <t xml:space="preserve">乘坐时禁止站立
禁止将肢体伸出舱外
（中英双语）
</t>
  </si>
  <si>
    <t>高15*长30</t>
  </si>
  <si>
    <t>禁止站立、打闹，禁止肢体伸出车外，小心夹手（中英双语）</t>
  </si>
  <si>
    <t>高15cm*90cm</t>
  </si>
  <si>
    <t>系好安全带，小心夹手，禁止站立，禁止将肢体伸出船外，安全杠自动下压（中英双语）</t>
  </si>
  <si>
    <t>高16cm*2.08m</t>
  </si>
  <si>
    <t>小心夹手（中英双语）</t>
  </si>
  <si>
    <t>高5cm*长20cm</t>
  </si>
  <si>
    <t>小心碰头（中英双语）</t>
  </si>
  <si>
    <t>高20cm*40cm</t>
  </si>
  <si>
    <t>出口（中英双语）</t>
  </si>
  <si>
    <t>高30cm*长40cm</t>
  </si>
  <si>
    <t>入口（中英双语）</t>
  </si>
  <si>
    <t>请勿踩踏（中英双语）</t>
  </si>
  <si>
    <t>高15cm*长40cm</t>
  </si>
  <si>
    <t>禁止站立打闹 
禁止肢体伸出舱外（中英双语）</t>
  </si>
  <si>
    <t>高8cm*长20cm</t>
  </si>
  <si>
    <t>出口楼梯禁止进入（中英双语）</t>
  </si>
  <si>
    <t>高12cm*长30cm</t>
  </si>
  <si>
    <t>高40cm*长46cm</t>
  </si>
  <si>
    <t>前方10米粉色售票处购票（中英双语）
→</t>
  </si>
  <si>
    <t>后方红色售票处购票（中英双语）</t>
  </si>
  <si>
    <t>红色售票处购票（中英双语）
←</t>
  </si>
  <si>
    <t>禁止将肢体伸出船外
禁止戏水
（中英双语）</t>
  </si>
  <si>
    <t>高20cm*长40cm</t>
  </si>
  <si>
    <t>数字1-30</t>
  </si>
  <si>
    <t>直径15cm</t>
  </si>
  <si>
    <t>数字1-7</t>
  </si>
  <si>
    <t>直径10cm</t>
  </si>
  <si>
    <t>数字1-8</t>
  </si>
  <si>
    <t>数字1-16</t>
  </si>
  <si>
    <t>数字1-20</t>
  </si>
  <si>
    <t>数字1-14</t>
  </si>
  <si>
    <t>数字1-15</t>
  </si>
  <si>
    <t>数字1-2</t>
  </si>
  <si>
    <t xml:space="preserve">         温馨提示
1、该设施免费使用;
2、儿童玩耍过程中请家长确认孩子安全，避免安全财务损害，如有发生本设施概不承担。
3、凡使用该游乐设施者视为接受本声明。（中英双语）</t>
  </si>
  <si>
    <t>高34.2*长44.5cm</t>
  </si>
  <si>
    <t>小心台阶（中英双语）</t>
  </si>
  <si>
    <t>高10cm*长35cm</t>
  </si>
  <si>
    <t>高10cm*30cm</t>
  </si>
  <si>
    <t>高15cm*40cm</t>
  </si>
  <si>
    <t>设备运行有高空坠物风险，
请注意防护（中英双语）</t>
  </si>
  <si>
    <t>高40cm*长50cm</t>
  </si>
  <si>
    <t>不锈钢</t>
  </si>
  <si>
    <t>禁止入内（中英双语）</t>
  </si>
  <si>
    <t>高20cm*长50cm</t>
  </si>
  <si>
    <t>亚克力板/铁</t>
  </si>
  <si>
    <t>价格公示（内容如图）
增加双人畅玩票288元/两人</t>
  </si>
  <si>
    <t>93*20.5cm</t>
  </si>
  <si>
    <t>灯箱片</t>
  </si>
  <si>
    <t>82cm*36cm</t>
  </si>
  <si>
    <t>81cm*58cm</t>
  </si>
  <si>
    <t>75cm*43cm</t>
  </si>
  <si>
    <t>10雪弗板</t>
  </si>
  <si>
    <t>价格公示（内容如图）
增加一次性雨衣5元/件一次性鞋套1元/双，自愿购买，售出不退不换。</t>
  </si>
  <si>
    <t>80cm*40cm</t>
  </si>
  <si>
    <t>价格公示（内容如图）</t>
  </si>
  <si>
    <t>32cm*167cm</t>
  </si>
  <si>
    <t>15雪弗板</t>
  </si>
  <si>
    <t>30cm*167cm</t>
  </si>
  <si>
    <t>价格公示（内容如图）
操作提示</t>
  </si>
  <si>
    <t>30cm*21cm</t>
  </si>
  <si>
    <t>室外车体贴</t>
  </si>
  <si>
    <t>配电箱标识</t>
  </si>
  <si>
    <t>350mm*250mm</t>
  </si>
  <si>
    <t>亚克力板</t>
  </si>
  <si>
    <t>360mm*280mm</t>
  </si>
  <si>
    <t>引导牌</t>
  </si>
  <si>
    <t>高150cm*宽200cm</t>
  </si>
  <si>
    <t>雪弗板</t>
  </si>
  <si>
    <t>警示牌</t>
  </si>
  <si>
    <t>600mm*400mm</t>
  </si>
  <si>
    <t>提示标语</t>
  </si>
  <si>
    <t>高12cm
宽40cm</t>
  </si>
  <si>
    <t>不干胶</t>
  </si>
  <si>
    <t>长40cm
宽20cm</t>
  </si>
  <si>
    <t>提示标牌</t>
  </si>
  <si>
    <t>高：20cm
宽：40cm</t>
  </si>
  <si>
    <t>不锈钢
（四周需打孔）</t>
  </si>
  <si>
    <t>异形牌</t>
  </si>
  <si>
    <t>200cm*100cm</t>
  </si>
  <si>
    <t>KT板
+背双面胶</t>
  </si>
  <si>
    <t>高60cm
宽40cm</t>
  </si>
  <si>
    <t>15mm厚雪佛板</t>
  </si>
  <si>
    <t>0.974mm厚不锈钢
（四周需打孔）</t>
  </si>
  <si>
    <t>高05cm
宽10cm</t>
  </si>
  <si>
    <t>标高贴纸</t>
  </si>
  <si>
    <t>长10cm
宽4cm</t>
  </si>
  <si>
    <t>贴纸</t>
  </si>
  <si>
    <t>30cm*50cm</t>
  </si>
  <si>
    <t>110cm*60cm</t>
  </si>
  <si>
    <t>块</t>
  </si>
  <si>
    <t>号码牌</t>
  </si>
  <si>
    <t>直径20cm</t>
  </si>
  <si>
    <t>圆形粘贴</t>
  </si>
  <si>
    <t>高8cm。宽20cm</t>
  </si>
  <si>
    <t>KT板</t>
  </si>
  <si>
    <t>世界记录证书</t>
  </si>
  <si>
    <t>20*40cm三块</t>
  </si>
  <si>
    <t>亚克力板5mm</t>
  </si>
  <si>
    <t>广告牌落地式展架</t>
  </si>
  <si>
    <t>画面尺寸：80*120cm</t>
  </si>
  <si>
    <t>kt板</t>
  </si>
  <si>
    <t>框架尺寸：高143.5cm*宽83.5cm*底座宽40cm</t>
  </si>
  <si>
    <t>今日检查项目牌</t>
  </si>
  <si>
    <t>长30cm*高38cm</t>
  </si>
  <si>
    <t>5mm透明亚格力板</t>
  </si>
  <si>
    <t>套</t>
  </si>
  <si>
    <t>身高贴</t>
  </si>
  <si>
    <t>长15cm*高5cm</t>
  </si>
  <si>
    <t>白套红胶底</t>
  </si>
  <si>
    <t>玻璃尺寸：长55cm*高97cm</t>
  </si>
  <si>
    <t>白套红胶字</t>
  </si>
  <si>
    <t>禁止标牌</t>
  </si>
  <si>
    <t>70cm*53cm</t>
  </si>
  <si>
    <t>北门导览图</t>
  </si>
  <si>
    <t>1.7m*1.05m喷绘胶贴等</t>
  </si>
  <si>
    <t>喷绘布、车体</t>
  </si>
  <si>
    <t>长30cm宽20cm</t>
  </si>
  <si>
    <t>乘客须知</t>
  </si>
  <si>
    <t>长75cm宽50cm</t>
  </si>
  <si>
    <t>雪博会观光车站台牌</t>
  </si>
  <si>
    <t>200*100</t>
  </si>
  <si>
    <t>15mm雪弗板</t>
  </si>
  <si>
    <t>雪博会游客须知</t>
  </si>
  <si>
    <t>雪博会温馨提示</t>
  </si>
  <si>
    <t>游客须知、公示</t>
  </si>
  <si>
    <t>安全月宣传板</t>
  </si>
  <si>
    <t>宽：240cm                        高：150cm</t>
  </si>
  <si>
    <t>抗洪防汛条幅</t>
  </si>
  <si>
    <t>宽：300cm                        高： 30cm</t>
  </si>
  <si>
    <t>条幅绸布</t>
  </si>
  <si>
    <t>安全提示板</t>
  </si>
  <si>
    <t>宽： 60cm                        高： 30cm</t>
  </si>
  <si>
    <t>宣传板</t>
  </si>
  <si>
    <t>高：120CM  宽：80CM   2块</t>
  </si>
  <si>
    <t>高：30CM  宽50CM</t>
  </si>
  <si>
    <t>宽86cm 高93cm 做6块</t>
  </si>
  <si>
    <t>高102.5CM 长126.5CM</t>
  </si>
  <si>
    <t>警示板</t>
  </si>
  <si>
    <t>45cm*63cm</t>
  </si>
  <si>
    <t>4mm铝塑板+车体</t>
  </si>
  <si>
    <t>高102.5CM 长126.6CM</t>
  </si>
  <si>
    <t>手举牌</t>
  </si>
  <si>
    <t>800mm*600mm</t>
  </si>
  <si>
    <t>1195mm*1130mm</t>
  </si>
  <si>
    <t>水深危险警示牌</t>
  </si>
  <si>
    <t>20cm*30cm</t>
  </si>
  <si>
    <t>扎带</t>
  </si>
  <si>
    <t>20cm（4包/40个每包）</t>
  </si>
  <si>
    <t>勒死狗</t>
  </si>
  <si>
    <t>包</t>
  </si>
  <si>
    <t>双面胶</t>
  </si>
  <si>
    <t>2cm宽（2卷/3.8M长）</t>
  </si>
  <si>
    <t>泡棉胶</t>
  </si>
  <si>
    <t>卷</t>
  </si>
  <si>
    <t>岗亭篷布</t>
  </si>
  <si>
    <t>4个岗亭，每个亭：265cm*133cm*8块
200cm*200cm*2块</t>
  </si>
  <si>
    <t>喷绘布（数码2a+uv）</t>
  </si>
  <si>
    <t>宽： 60cm        高： 30cm</t>
  </si>
  <si>
    <t>10mm雪弗板</t>
  </si>
  <si>
    <t>责任状</t>
  </si>
  <si>
    <t>A4（约15页）封面157克铜版纸</t>
  </si>
  <si>
    <t>印刷</t>
  </si>
  <si>
    <t>本</t>
  </si>
  <si>
    <t>文创冷饮店形象</t>
  </si>
  <si>
    <t>约8.4延长米字（12米集装箱等比例释放，设计制作）</t>
  </si>
  <si>
    <t>形象字与玻璃贴</t>
  </si>
  <si>
    <t>冬季雪博会景区三折页</t>
  </si>
  <si>
    <t>A3页6折（铜版纸157克）</t>
  </si>
  <si>
    <t>单独开模、设计、印刷</t>
  </si>
  <si>
    <t>张</t>
  </si>
  <si>
    <t>太阳岛风景区免费服务登记单</t>
  </si>
  <si>
    <t>A4无碳复写纸 两联（每本100页）</t>
  </si>
  <si>
    <t>夏季异形宣传折页</t>
  </si>
  <si>
    <t>景区宣传册</t>
  </si>
  <si>
    <t>21cm*21cm（铜版纸300克）内附10页正反面内容</t>
  </si>
  <si>
    <t>现场摄影、排版、设计、印刷</t>
  </si>
  <si>
    <t>展馆宣传单</t>
  </si>
  <si>
    <t>A3页6折（铜版纸158克）</t>
  </si>
  <si>
    <t>便签</t>
  </si>
  <si>
    <t>彩色便签纸A4（每本100页）</t>
  </si>
  <si>
    <t>会议记录本</t>
  </si>
  <si>
    <t>黑白会议记录A4（每本100页）</t>
  </si>
  <si>
    <t>铁壳字
+架体
雕刻字</t>
  </si>
  <si>
    <t>形象</t>
  </si>
  <si>
    <t>平板字+喷绘</t>
  </si>
  <si>
    <t>铁壳平板字+喷绘布（数码2a）</t>
  </si>
  <si>
    <t>停车场标牌</t>
  </si>
  <si>
    <t>版面：0.8m*0.6m
立杆：3.5m</t>
  </si>
  <si>
    <t>版面（0.8米*0.6米*双面）：铝合金板（.2.0mm厚）+3M反光膜
连接件：抱箍连接
立杆（直径12cm*3mm厚*3.5米高）+星皇底漆+深灰氟碳面漆
基础（0.8m深*0.4m长*0.4m长）c30
预埋件（直径25cm铁板+c18螺栓连接）</t>
  </si>
  <si>
    <t>道旗（旗面）</t>
  </si>
  <si>
    <t>200CM*80CM</t>
  </si>
  <si>
    <t>绸缎旗面</t>
  </si>
  <si>
    <t>面</t>
  </si>
  <si>
    <t>道旗（旗杆）</t>
  </si>
  <si>
    <t>高：4米</t>
  </si>
  <si>
    <t>30*30镀锌方管1.5mm厚</t>
  </si>
  <si>
    <t>根</t>
  </si>
  <si>
    <t>锦旗</t>
  </si>
  <si>
    <t>标准尺寸</t>
  </si>
  <si>
    <t>红绸洒金</t>
  </si>
  <si>
    <t>内部文件</t>
  </si>
  <si>
    <t>A4</t>
  </si>
  <si>
    <t>行文用纸、A4纸100张每本带胶头</t>
  </si>
  <si>
    <t>垃圾箱颜色更改/标识更改</t>
  </si>
  <si>
    <t>40cm*35cm*50cm</t>
  </si>
  <si>
    <t>220g黑胶车体</t>
  </si>
  <si>
    <t>1.92m*1.13m</t>
  </si>
  <si>
    <t>kt板+双面胶</t>
  </si>
  <si>
    <t>手持牌</t>
  </si>
  <si>
    <t>80cm*60cm</t>
  </si>
  <si>
    <t>kt板+镶边条</t>
  </si>
  <si>
    <t>展示牌、警示牌、公告牌</t>
  </si>
  <si>
    <t>120cm*240cm</t>
  </si>
  <si>
    <t>6m*3m</t>
  </si>
  <si>
    <t>喷绘布（数码2a）</t>
  </si>
  <si>
    <t>喷绘布（外光刀刮布）</t>
  </si>
  <si>
    <t>松鼠岛
票价公示</t>
  </si>
  <si>
    <t xml:space="preserve"> 高108cm*长80cm（1个）
高30cm*长80cm（2个）</t>
  </si>
  <si>
    <t>15mm雪弗板uv</t>
  </si>
  <si>
    <t>一号门原湿地观光车站点</t>
  </si>
  <si>
    <t>高190*宽120</t>
  </si>
  <si>
    <t>夏季景区地图</t>
  </si>
  <si>
    <t>（1）长3M*宽2.2M边留5厘米 1个
（2）长300cm*宽220cm（放在二号游客中心的，建议厂家现场测量尺寸）1个</t>
  </si>
  <si>
    <t>网络扫码流程图</t>
  </si>
  <si>
    <t>（1）高108cm*长80cm  1个
（2）高40cm*长80cm   1个</t>
  </si>
  <si>
    <t>入岛须知</t>
  </si>
  <si>
    <t>270cm*220
60cm*100cm
77cm*107cm</t>
  </si>
  <si>
    <t>2a布</t>
  </si>
  <si>
    <t>员工胸卡</t>
  </si>
  <si>
    <t>1.1.7CM*2CM，400个
2.9CM*13CM，成套带绳，520套</t>
  </si>
  <si>
    <t>1.不锈钢材质
2.1MM厚硬塑板</t>
  </si>
  <si>
    <t>温馨提示</t>
  </si>
  <si>
    <t>80cm*140cm</t>
  </si>
  <si>
    <t>喷绘布</t>
  </si>
  <si>
    <t>游园须知</t>
  </si>
  <si>
    <t>100cm*140cm</t>
  </si>
  <si>
    <t>卡布灯箱</t>
  </si>
  <si>
    <t>指向导视牌</t>
  </si>
  <si>
    <t>55cm*75cm*2个
60cm*40cm*30个
60cm*112cm*4个
80cm*30cm*80个</t>
  </si>
  <si>
    <t>室外车体付KT板
+背双面胶</t>
  </si>
  <si>
    <t>是（需要拉运）</t>
  </si>
  <si>
    <t>项目</t>
  </si>
  <si>
    <t>提示牌</t>
  </si>
  <si>
    <t>30cm*20cm</t>
  </si>
  <si>
    <t>医务室</t>
  </si>
  <si>
    <t>60cm*30cm</t>
  </si>
  <si>
    <t>60cm*90cm</t>
  </si>
  <si>
    <t>冰灯游园会平面图</t>
  </si>
  <si>
    <t>40cm*60cm</t>
  </si>
  <si>
    <t>KT板
+小边条</t>
  </si>
  <si>
    <t>指引牌</t>
  </si>
  <si>
    <t>60cm*190cm</t>
  </si>
  <si>
    <t>可移背胶车体</t>
  </si>
  <si>
    <t xml:space="preserve">室外车体付KT板
+背双面胶 </t>
  </si>
  <si>
    <t>45cm*65cm</t>
  </si>
  <si>
    <t>展板</t>
  </si>
  <si>
    <t>50cm*70cm</t>
  </si>
  <si>
    <t>入院时间</t>
  </si>
  <si>
    <t>80cm*30cm</t>
  </si>
  <si>
    <t>55cm*75cm</t>
  </si>
  <si>
    <t>闭园公告</t>
  </si>
  <si>
    <t>80cm*100cm</t>
  </si>
  <si>
    <t>导视牌</t>
  </si>
  <si>
    <t>600mm*1920mm</t>
  </si>
  <si>
    <t>可移背胶</t>
  </si>
  <si>
    <t>雪博会仰角牌</t>
  </si>
  <si>
    <t>91CM*50cm+92cm*91cm+91cm*5cm</t>
  </si>
  <si>
    <t>雪博会观光券</t>
  </si>
  <si>
    <t>210cm*70cm</t>
  </si>
  <si>
    <t>200g双面铜版纸+打码+压点线</t>
  </si>
  <si>
    <t>站台牌</t>
  </si>
  <si>
    <t>数码2a</t>
  </si>
  <si>
    <t>150cm*200cm</t>
  </si>
  <si>
    <t>票价政策</t>
  </si>
  <si>
    <t>160cm*40cm</t>
  </si>
  <si>
    <t>92cm*40cm</t>
  </si>
  <si>
    <t>80cm*120cm</t>
  </si>
  <si>
    <t>66cm*166cm</t>
  </si>
  <si>
    <t>KT板 +背胶</t>
  </si>
  <si>
    <t>免费游乐区</t>
  </si>
  <si>
    <t>92cm*160cm</t>
  </si>
  <si>
    <t>冰上项目游客须知</t>
  </si>
  <si>
    <t>66cm*116cm</t>
  </si>
  <si>
    <t>防滑安全提示</t>
  </si>
  <si>
    <t>60cm*100cm</t>
  </si>
  <si>
    <t>检票口出入口标识</t>
  </si>
  <si>
    <t>62cm*112cm</t>
  </si>
  <si>
    <t>滑梯排队指引牌</t>
  </si>
  <si>
    <t>113cm*234cm</t>
  </si>
  <si>
    <t>雪博驿站</t>
  </si>
  <si>
    <t>50cm*4个字*2套</t>
  </si>
  <si>
    <t>不干胶字</t>
  </si>
  <si>
    <t>餐饮、游乐区指引牌</t>
  </si>
  <si>
    <t>120cm*150cm*1个
150cm*200cm*1个</t>
  </si>
  <si>
    <t>冰滑梯入口标识</t>
  </si>
  <si>
    <t>200cm*150cm</t>
  </si>
  <si>
    <t>雪滑梯入口标识牌</t>
  </si>
  <si>
    <t>300cm*200cm</t>
  </si>
  <si>
    <t>购票二维码</t>
  </si>
  <si>
    <t>55cm*90cm</t>
  </si>
  <si>
    <t>文创店车体</t>
  </si>
  <si>
    <t>70cm*30cm</t>
  </si>
  <si>
    <t>黑胶车体</t>
  </si>
  <si>
    <t>导览图</t>
  </si>
  <si>
    <t>5m*3m</t>
  </si>
  <si>
    <t>导览图、入园通知</t>
  </si>
  <si>
    <t>2m*1.6m</t>
  </si>
  <si>
    <t>3.8m*1.95m</t>
  </si>
  <si>
    <t>造雪机围挡</t>
  </si>
  <si>
    <t>3.4m*1.5m</t>
  </si>
  <si>
    <t>太阳岛口雪雕展板</t>
  </si>
  <si>
    <t>70cm*100cm</t>
  </si>
  <si>
    <t>亚克力板8mm</t>
  </si>
  <si>
    <t>越野滑雪服务中心指向</t>
  </si>
  <si>
    <t>530cm*220cm</t>
  </si>
  <si>
    <t>检票口出入口、游客中心标识</t>
  </si>
  <si>
    <t>动物园指引、VIP车辆宣传</t>
  </si>
  <si>
    <t>120cm*80cm*1个
150cm*200cm*2个</t>
  </si>
  <si>
    <t>宣传条幅</t>
  </si>
  <si>
    <t>600cm*60cm</t>
  </si>
  <si>
    <t>条幅</t>
  </si>
  <si>
    <t>条</t>
  </si>
  <si>
    <t>玻璃防裂</t>
  </si>
  <si>
    <t>215cm*184cm</t>
  </si>
  <si>
    <t>磨砂贴</t>
  </si>
  <si>
    <t>笨熊乐园内道路标志牌</t>
  </si>
  <si>
    <t>0.9米*0.2米</t>
  </si>
  <si>
    <t>0.9米*0.2米原有指示画面拆除并重新设计制作，10mm高密雪弗板打底与3mm透明亚克力背喷合层</t>
  </si>
  <si>
    <t>笨熊乐园内安全提示</t>
  </si>
  <si>
    <t>原有警示牌：（1.0.4米*0.15米亚克力背板贴雪弗板
2.0.4米*0.6米雪弗板
3.1.5米总高，提示内容背板0.4米*0.6米，亚克力，更换雪弗板）</t>
  </si>
  <si>
    <t>统一尺寸为;40cm*20cm
10mm高密雪弗板打底与3mm透明亚克力背喷合层</t>
  </si>
  <si>
    <t>游客须知</t>
  </si>
  <si>
    <t>结合需求点位实际测量</t>
  </si>
  <si>
    <t>15mm高密雪弗板打底与3mm透明亚克力背喷合层</t>
  </si>
  <si>
    <t>平方米</t>
  </si>
  <si>
    <t>卫生间国标图形符号及提示、须知</t>
  </si>
  <si>
    <t>结合各点位实际情况测量</t>
  </si>
  <si>
    <t>先拆除原有。
改为20mm高密雪弗板打底与3mm透明亚克力背喷合层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</si>
</sst>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6"/>
  <sheetViews>
    <sheetView tabSelected="1" view="pageBreakPreview" zoomScaleNormal="100" workbookViewId="0">
      <pane ySplit="4" topLeftCell="A5" activePane="bottomLeft" state="frozen"/>
      <selection/>
      <selection pane="bottomLeft" activeCell="O203" sqref="O203"/>
    </sheetView>
  </sheetViews>
  <sheetFormatPr defaultColWidth="9" defaultRowHeight="14"/>
  <cols>
    <col min="1" max="1" width="4.37272727272727" style="2" customWidth="1"/>
    <col min="2" max="2" width="24.1272727272727" style="2" customWidth="1"/>
    <col min="3" max="3" width="44.8727272727273" style="2" customWidth="1"/>
    <col min="4" max="4" width="20.1272727272727" style="2" customWidth="1"/>
    <col min="5" max="5" width="6.62727272727273" style="2" customWidth="1"/>
    <col min="6" max="6" width="7.75454545454545" style="2" customWidth="1"/>
    <col min="7" max="7" width="8.12727272727273" style="2" customWidth="1"/>
    <col min="8" max="8" width="7.25454545454545" style="2" customWidth="1"/>
    <col min="9" max="9" width="7.87272727272727" style="2" customWidth="1"/>
    <col min="10" max="10" width="7.05454545454545" style="3" customWidth="1"/>
    <col min="11" max="11" width="7.78181818181818" style="3" customWidth="1"/>
    <col min="12" max="12" width="10" style="4" customWidth="1"/>
    <col min="13" max="16384" width="9" style="2"/>
  </cols>
  <sheetData>
    <row r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7"/>
    </row>
    <row r="2" spans="1:1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18"/>
    </row>
    <row r="3" s="1" customFormat="1" spans="1:12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9" t="s">
        <v>9</v>
      </c>
      <c r="J3" s="19" t="s">
        <v>10</v>
      </c>
      <c r="K3" s="19" t="s">
        <v>11</v>
      </c>
      <c r="L3" s="20" t="s">
        <v>12</v>
      </c>
    </row>
    <row r="4" s="1" customFormat="1" spans="1:12">
      <c r="A4" s="9"/>
      <c r="B4" s="9"/>
      <c r="C4" s="9"/>
      <c r="D4" s="9"/>
      <c r="E4" s="11"/>
      <c r="F4" s="11"/>
      <c r="G4" s="11"/>
      <c r="H4" s="11"/>
      <c r="I4" s="9"/>
      <c r="J4" s="21"/>
      <c r="K4" s="21"/>
      <c r="L4" s="22"/>
    </row>
    <row r="5" ht="66" customHeight="1" spans="1:12">
      <c r="A5" s="12">
        <v>1</v>
      </c>
      <c r="B5" s="13" t="s">
        <v>13</v>
      </c>
      <c r="C5" s="13" t="s">
        <v>14</v>
      </c>
      <c r="D5" s="13" t="s">
        <v>15</v>
      </c>
      <c r="E5" s="13" t="s">
        <v>16</v>
      </c>
      <c r="F5" s="13" t="s">
        <v>16</v>
      </c>
      <c r="G5" s="13" t="s">
        <v>16</v>
      </c>
      <c r="H5" s="13" t="s">
        <v>16</v>
      </c>
      <c r="I5" s="13" t="s">
        <v>16</v>
      </c>
      <c r="J5" s="12">
        <v>1</v>
      </c>
      <c r="K5" s="12" t="s">
        <v>17</v>
      </c>
      <c r="L5" s="23">
        <f>(2*1.2*1+0.8*0.6*10)*1000</f>
        <v>7200</v>
      </c>
    </row>
    <row r="6" ht="28" spans="1:12">
      <c r="A6" s="12">
        <v>2</v>
      </c>
      <c r="B6" s="13" t="s">
        <v>18</v>
      </c>
      <c r="C6" s="13" t="s">
        <v>19</v>
      </c>
      <c r="D6" s="13" t="s">
        <v>20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2">
        <v>16</v>
      </c>
      <c r="K6" s="12" t="s">
        <v>21</v>
      </c>
      <c r="L6" s="23">
        <f>(1.02*0.53+1.74*0.88)*50</f>
        <v>103.59</v>
      </c>
    </row>
    <row r="7" ht="28" spans="1:12">
      <c r="A7" s="12">
        <v>3</v>
      </c>
      <c r="B7" s="13" t="s">
        <v>22</v>
      </c>
      <c r="C7" s="13" t="s">
        <v>23</v>
      </c>
      <c r="D7" s="13" t="s">
        <v>20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2">
        <v>4</v>
      </c>
      <c r="K7" s="12" t="s">
        <v>21</v>
      </c>
      <c r="L7" s="23">
        <f>(1.58*1.42*2)*50</f>
        <v>224.36</v>
      </c>
    </row>
    <row r="8" ht="28" spans="1:12">
      <c r="A8" s="12">
        <v>4</v>
      </c>
      <c r="B8" s="13" t="s">
        <v>22</v>
      </c>
      <c r="C8" s="13" t="s">
        <v>23</v>
      </c>
      <c r="D8" s="13" t="s">
        <v>20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2">
        <v>4</v>
      </c>
      <c r="K8" s="12" t="s">
        <v>21</v>
      </c>
      <c r="L8" s="23">
        <f t="shared" ref="L7:L10" si="0">(1.58*1.42*2)*50</f>
        <v>224.36</v>
      </c>
    </row>
    <row r="9" ht="28" spans="1:12">
      <c r="A9" s="12">
        <v>5</v>
      </c>
      <c r="B9" s="13" t="s">
        <v>22</v>
      </c>
      <c r="C9" s="13" t="s">
        <v>24</v>
      </c>
      <c r="D9" s="13" t="s">
        <v>20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2">
        <v>16</v>
      </c>
      <c r="K9" s="12" t="s">
        <v>21</v>
      </c>
      <c r="L9" s="23">
        <f t="shared" si="0"/>
        <v>224.36</v>
      </c>
    </row>
    <row r="10" ht="28" spans="1:12">
      <c r="A10" s="12">
        <v>6</v>
      </c>
      <c r="B10" s="13" t="s">
        <v>22</v>
      </c>
      <c r="C10" s="13" t="s">
        <v>24</v>
      </c>
      <c r="D10" s="13" t="s">
        <v>20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2">
        <v>16</v>
      </c>
      <c r="K10" s="12" t="s">
        <v>21</v>
      </c>
      <c r="L10" s="23">
        <f t="shared" si="0"/>
        <v>224.36</v>
      </c>
    </row>
    <row r="11" ht="28" spans="1:12">
      <c r="A11" s="12">
        <v>7</v>
      </c>
      <c r="B11" s="13" t="s">
        <v>22</v>
      </c>
      <c r="C11" s="13" t="s">
        <v>25</v>
      </c>
      <c r="D11" s="13" t="s">
        <v>26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27</v>
      </c>
      <c r="J11" s="12">
        <v>1</v>
      </c>
      <c r="K11" s="12" t="s">
        <v>21</v>
      </c>
      <c r="L11" s="23">
        <f>1.9*2*150</f>
        <v>570</v>
      </c>
    </row>
    <row r="12" ht="28" spans="1:12">
      <c r="A12" s="12">
        <v>8</v>
      </c>
      <c r="B12" s="13" t="s">
        <v>22</v>
      </c>
      <c r="C12" s="13" t="s">
        <v>25</v>
      </c>
      <c r="D12" s="13" t="s">
        <v>26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27</v>
      </c>
      <c r="J12" s="12">
        <v>1</v>
      </c>
      <c r="K12" s="12" t="s">
        <v>21</v>
      </c>
      <c r="L12" s="23">
        <f>1.9*2*150</f>
        <v>570</v>
      </c>
    </row>
    <row r="13" ht="28" spans="1:12">
      <c r="A13" s="12">
        <v>9</v>
      </c>
      <c r="B13" s="13" t="s">
        <v>28</v>
      </c>
      <c r="C13" s="13" t="s">
        <v>29</v>
      </c>
      <c r="D13" s="13" t="s">
        <v>26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27</v>
      </c>
      <c r="J13" s="12">
        <v>36</v>
      </c>
      <c r="K13" s="12" t="s">
        <v>21</v>
      </c>
      <c r="L13" s="23">
        <f>1.9*0.8*150</f>
        <v>228</v>
      </c>
    </row>
    <row r="14" ht="28" spans="1:12">
      <c r="A14" s="12">
        <v>10</v>
      </c>
      <c r="B14" s="13" t="s">
        <v>28</v>
      </c>
      <c r="C14" s="14" t="s">
        <v>30</v>
      </c>
      <c r="D14" s="13" t="s">
        <v>31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27</v>
      </c>
      <c r="J14" s="12">
        <v>8</v>
      </c>
      <c r="K14" s="12" t="s">
        <v>21</v>
      </c>
      <c r="L14" s="23">
        <f>1.12*0.62*50</f>
        <v>34.72</v>
      </c>
    </row>
    <row r="15" ht="28" spans="1:12">
      <c r="A15" s="12">
        <v>11</v>
      </c>
      <c r="B15" s="13" t="s">
        <v>28</v>
      </c>
      <c r="C15" s="13" t="s">
        <v>32</v>
      </c>
      <c r="D15" s="13" t="s">
        <v>31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27</v>
      </c>
      <c r="J15" s="12">
        <v>2</v>
      </c>
      <c r="K15" s="12" t="s">
        <v>21</v>
      </c>
      <c r="L15" s="23">
        <f>1*0.6*50</f>
        <v>30</v>
      </c>
    </row>
    <row r="16" ht="29" customHeight="1" spans="1:12">
      <c r="A16" s="12">
        <v>12</v>
      </c>
      <c r="B16" s="13" t="s">
        <v>33</v>
      </c>
      <c r="C16" s="13"/>
      <c r="D16" s="13"/>
      <c r="E16" s="13" t="s">
        <v>16</v>
      </c>
      <c r="F16" s="13" t="s">
        <v>16</v>
      </c>
      <c r="G16" s="13" t="s">
        <v>16</v>
      </c>
      <c r="H16" s="13" t="s">
        <v>16</v>
      </c>
      <c r="I16" s="13"/>
      <c r="J16" s="12">
        <v>1</v>
      </c>
      <c r="K16" s="12" t="s">
        <v>34</v>
      </c>
      <c r="L16" s="23">
        <v>500</v>
      </c>
    </row>
    <row r="17" ht="26" customHeight="1" spans="1:12">
      <c r="A17" s="12">
        <v>13</v>
      </c>
      <c r="B17" s="12" t="s">
        <v>35</v>
      </c>
      <c r="C17" s="12" t="s">
        <v>36</v>
      </c>
      <c r="D17" s="12" t="s">
        <v>37</v>
      </c>
      <c r="E17" s="13" t="s">
        <v>16</v>
      </c>
      <c r="F17" s="13" t="s">
        <v>16</v>
      </c>
      <c r="G17" s="13" t="s">
        <v>16</v>
      </c>
      <c r="H17" s="13" t="s">
        <v>16</v>
      </c>
      <c r="I17" s="12" t="s">
        <v>16</v>
      </c>
      <c r="J17" s="12">
        <v>620</v>
      </c>
      <c r="K17" s="12" t="s">
        <v>38</v>
      </c>
      <c r="L17" s="23">
        <v>45</v>
      </c>
    </row>
    <row r="18" ht="35" customHeight="1" spans="1:12">
      <c r="A18" s="12">
        <v>14</v>
      </c>
      <c r="B18" s="15" t="s">
        <v>39</v>
      </c>
      <c r="C18" s="12" t="s">
        <v>40</v>
      </c>
      <c r="D18" s="12" t="s">
        <v>41</v>
      </c>
      <c r="E18" s="13" t="s">
        <v>16</v>
      </c>
      <c r="F18" s="13" t="s">
        <v>16</v>
      </c>
      <c r="G18" s="13" t="s">
        <v>16</v>
      </c>
      <c r="H18" s="13" t="s">
        <v>16</v>
      </c>
      <c r="I18" s="12" t="s">
        <v>27</v>
      </c>
      <c r="J18" s="12">
        <v>20</v>
      </c>
      <c r="K18" s="12" t="s">
        <v>34</v>
      </c>
      <c r="L18" s="23">
        <f>0.05*0.1*250</f>
        <v>1.25</v>
      </c>
    </row>
    <row r="19" ht="20" customHeight="1" spans="1:12">
      <c r="A19" s="12">
        <v>15</v>
      </c>
      <c r="B19" s="15" t="s">
        <v>42</v>
      </c>
      <c r="C19" s="12" t="s">
        <v>40</v>
      </c>
      <c r="D19" s="12" t="s">
        <v>41</v>
      </c>
      <c r="E19" s="13" t="s">
        <v>16</v>
      </c>
      <c r="F19" s="13" t="s">
        <v>16</v>
      </c>
      <c r="G19" s="13" t="s">
        <v>16</v>
      </c>
      <c r="H19" s="13" t="s">
        <v>16</v>
      </c>
      <c r="I19" s="12" t="s">
        <v>27</v>
      </c>
      <c r="J19" s="12">
        <v>20</v>
      </c>
      <c r="K19" s="12" t="s">
        <v>34</v>
      </c>
      <c r="L19" s="23">
        <f>0.05*0.1*250</f>
        <v>1.25</v>
      </c>
    </row>
    <row r="20" ht="21" customHeight="1" spans="1:12">
      <c r="A20" s="12">
        <v>16</v>
      </c>
      <c r="B20" s="15" t="s">
        <v>43</v>
      </c>
      <c r="C20" s="12" t="s">
        <v>40</v>
      </c>
      <c r="D20" s="12" t="s">
        <v>41</v>
      </c>
      <c r="E20" s="13" t="s">
        <v>16</v>
      </c>
      <c r="F20" s="13" t="s">
        <v>16</v>
      </c>
      <c r="G20" s="13" t="s">
        <v>16</v>
      </c>
      <c r="H20" s="13" t="s">
        <v>16</v>
      </c>
      <c r="I20" s="12" t="s">
        <v>27</v>
      </c>
      <c r="J20" s="12">
        <v>6</v>
      </c>
      <c r="K20" s="12" t="s">
        <v>34</v>
      </c>
      <c r="L20" s="23">
        <f>0.05*0.1*250</f>
        <v>1.25</v>
      </c>
    </row>
    <row r="21" ht="28" customHeight="1" spans="1:12">
      <c r="A21" s="12">
        <v>17</v>
      </c>
      <c r="B21" s="15" t="s">
        <v>44</v>
      </c>
      <c r="C21" s="12" t="s">
        <v>40</v>
      </c>
      <c r="D21" s="12" t="s">
        <v>41</v>
      </c>
      <c r="E21" s="13" t="s">
        <v>16</v>
      </c>
      <c r="F21" s="13" t="s">
        <v>16</v>
      </c>
      <c r="G21" s="13" t="s">
        <v>16</v>
      </c>
      <c r="H21" s="13" t="s">
        <v>16</v>
      </c>
      <c r="I21" s="12" t="s">
        <v>27</v>
      </c>
      <c r="J21" s="12">
        <v>6</v>
      </c>
      <c r="K21" s="12" t="s">
        <v>34</v>
      </c>
      <c r="L21" s="23">
        <f>0.05*0.1*250</f>
        <v>1.25</v>
      </c>
    </row>
    <row r="22" ht="28" spans="1:12">
      <c r="A22" s="12">
        <v>18</v>
      </c>
      <c r="B22" s="15" t="s">
        <v>45</v>
      </c>
      <c r="C22" s="12" t="s">
        <v>46</v>
      </c>
      <c r="D22" s="12" t="s">
        <v>41</v>
      </c>
      <c r="E22" s="13" t="s">
        <v>16</v>
      </c>
      <c r="F22" s="13" t="s">
        <v>16</v>
      </c>
      <c r="G22" s="13" t="s">
        <v>16</v>
      </c>
      <c r="H22" s="13" t="s">
        <v>16</v>
      </c>
      <c r="I22" s="12" t="s">
        <v>27</v>
      </c>
      <c r="J22" s="12">
        <v>40</v>
      </c>
      <c r="K22" s="12" t="s">
        <v>34</v>
      </c>
      <c r="L22" s="23">
        <f>0.03*0.35*250</f>
        <v>2.625</v>
      </c>
    </row>
    <row r="23" ht="42" spans="1:12">
      <c r="A23" s="12">
        <v>19</v>
      </c>
      <c r="B23" s="15" t="s">
        <v>47</v>
      </c>
      <c r="C23" s="12" t="s">
        <v>48</v>
      </c>
      <c r="D23" s="12" t="s">
        <v>41</v>
      </c>
      <c r="E23" s="13" t="s">
        <v>16</v>
      </c>
      <c r="F23" s="13" t="s">
        <v>16</v>
      </c>
      <c r="G23" s="13" t="s">
        <v>16</v>
      </c>
      <c r="H23" s="13" t="s">
        <v>16</v>
      </c>
      <c r="I23" s="12" t="s">
        <v>27</v>
      </c>
      <c r="J23" s="12">
        <v>15</v>
      </c>
      <c r="K23" s="12" t="s">
        <v>34</v>
      </c>
      <c r="L23" s="23">
        <f>0.1*0.3*250</f>
        <v>7.5</v>
      </c>
    </row>
    <row r="24" ht="28" spans="1:12">
      <c r="A24" s="12">
        <v>20</v>
      </c>
      <c r="B24" s="15" t="s">
        <v>49</v>
      </c>
      <c r="C24" s="12" t="s">
        <v>50</v>
      </c>
      <c r="D24" s="12" t="s">
        <v>41</v>
      </c>
      <c r="E24" s="13" t="s">
        <v>16</v>
      </c>
      <c r="F24" s="13" t="s">
        <v>16</v>
      </c>
      <c r="G24" s="13" t="s">
        <v>16</v>
      </c>
      <c r="H24" s="13" t="s">
        <v>16</v>
      </c>
      <c r="I24" s="12" t="s">
        <v>27</v>
      </c>
      <c r="J24" s="12">
        <v>10</v>
      </c>
      <c r="K24" s="12" t="s">
        <v>34</v>
      </c>
      <c r="L24" s="23">
        <f>0.13*0.3*250</f>
        <v>9.75</v>
      </c>
    </row>
    <row r="25" ht="28" spans="1:12">
      <c r="A25" s="12">
        <v>21</v>
      </c>
      <c r="B25" s="15" t="s">
        <v>51</v>
      </c>
      <c r="C25" s="15" t="s">
        <v>52</v>
      </c>
      <c r="D25" s="12" t="s">
        <v>41</v>
      </c>
      <c r="E25" s="13" t="s">
        <v>16</v>
      </c>
      <c r="F25" s="13" t="s">
        <v>16</v>
      </c>
      <c r="G25" s="13" t="s">
        <v>16</v>
      </c>
      <c r="H25" s="13" t="s">
        <v>16</v>
      </c>
      <c r="I25" s="12" t="s">
        <v>27</v>
      </c>
      <c r="J25" s="12">
        <v>25</v>
      </c>
      <c r="K25" s="12" t="s">
        <v>34</v>
      </c>
      <c r="L25" s="23">
        <f>0.15*0.15*250</f>
        <v>5.625</v>
      </c>
    </row>
    <row r="26" ht="28" spans="1:12">
      <c r="A26" s="12">
        <v>22</v>
      </c>
      <c r="B26" s="15" t="s">
        <v>51</v>
      </c>
      <c r="C26" s="15" t="s">
        <v>53</v>
      </c>
      <c r="D26" s="12" t="s">
        <v>41</v>
      </c>
      <c r="E26" s="13" t="s">
        <v>16</v>
      </c>
      <c r="F26" s="13" t="s">
        <v>16</v>
      </c>
      <c r="G26" s="13" t="s">
        <v>16</v>
      </c>
      <c r="H26" s="13" t="s">
        <v>16</v>
      </c>
      <c r="I26" s="12" t="s">
        <v>27</v>
      </c>
      <c r="J26" s="12">
        <v>25</v>
      </c>
      <c r="K26" s="12" t="s">
        <v>34</v>
      </c>
      <c r="L26" s="23">
        <f>0.1*0.2*250</f>
        <v>5</v>
      </c>
    </row>
    <row r="27" ht="56" spans="1:12">
      <c r="A27" s="12">
        <v>23</v>
      </c>
      <c r="B27" s="15" t="s">
        <v>54</v>
      </c>
      <c r="C27" s="12" t="s">
        <v>55</v>
      </c>
      <c r="D27" s="12" t="s">
        <v>41</v>
      </c>
      <c r="E27" s="13" t="s">
        <v>16</v>
      </c>
      <c r="F27" s="13" t="s">
        <v>16</v>
      </c>
      <c r="G27" s="13" t="s">
        <v>16</v>
      </c>
      <c r="H27" s="13" t="s">
        <v>16</v>
      </c>
      <c r="I27" s="12" t="s">
        <v>27</v>
      </c>
      <c r="J27" s="12">
        <v>15</v>
      </c>
      <c r="K27" s="12" t="s">
        <v>34</v>
      </c>
      <c r="L27" s="23">
        <f>0.09*0.18*250</f>
        <v>4.05</v>
      </c>
    </row>
    <row r="28" ht="42" spans="1:12">
      <c r="A28" s="12">
        <v>24</v>
      </c>
      <c r="B28" s="15" t="s">
        <v>56</v>
      </c>
      <c r="C28" s="12" t="s">
        <v>57</v>
      </c>
      <c r="D28" s="12" t="s">
        <v>41</v>
      </c>
      <c r="E28" s="13" t="s">
        <v>16</v>
      </c>
      <c r="F28" s="13" t="s">
        <v>16</v>
      </c>
      <c r="G28" s="13" t="s">
        <v>16</v>
      </c>
      <c r="H28" s="13" t="s">
        <v>16</v>
      </c>
      <c r="I28" s="12" t="s">
        <v>27</v>
      </c>
      <c r="J28" s="12">
        <v>8</v>
      </c>
      <c r="K28" s="12" t="s">
        <v>34</v>
      </c>
      <c r="L28" s="23">
        <f>0.07*0.2*250</f>
        <v>3.5</v>
      </c>
    </row>
    <row r="29" ht="45" customHeight="1" spans="1:12">
      <c r="A29" s="12">
        <v>25</v>
      </c>
      <c r="B29" s="15" t="s">
        <v>58</v>
      </c>
      <c r="C29" s="12" t="s">
        <v>59</v>
      </c>
      <c r="D29" s="12" t="s">
        <v>41</v>
      </c>
      <c r="E29" s="13" t="s">
        <v>16</v>
      </c>
      <c r="F29" s="13" t="s">
        <v>16</v>
      </c>
      <c r="G29" s="13" t="s">
        <v>16</v>
      </c>
      <c r="H29" s="13" t="s">
        <v>16</v>
      </c>
      <c r="I29" s="12" t="s">
        <v>27</v>
      </c>
      <c r="J29" s="12">
        <v>10</v>
      </c>
      <c r="K29" s="12" t="s">
        <v>34</v>
      </c>
      <c r="L29" s="23">
        <f>0.15*0.3*250</f>
        <v>11.25</v>
      </c>
    </row>
    <row r="30" ht="42" spans="1:12">
      <c r="A30" s="12">
        <v>26</v>
      </c>
      <c r="B30" s="15" t="s">
        <v>60</v>
      </c>
      <c r="C30" s="12" t="s">
        <v>61</v>
      </c>
      <c r="D30" s="12" t="s">
        <v>41</v>
      </c>
      <c r="E30" s="13" t="s">
        <v>16</v>
      </c>
      <c r="F30" s="13" t="s">
        <v>16</v>
      </c>
      <c r="G30" s="13" t="s">
        <v>16</v>
      </c>
      <c r="H30" s="13" t="s">
        <v>16</v>
      </c>
      <c r="I30" s="12" t="s">
        <v>27</v>
      </c>
      <c r="J30" s="12">
        <v>24</v>
      </c>
      <c r="K30" s="12" t="s">
        <v>34</v>
      </c>
      <c r="L30" s="23">
        <f>0.15*0.9*250</f>
        <v>33.75</v>
      </c>
    </row>
    <row r="31" ht="54" customHeight="1" spans="1:12">
      <c r="A31" s="12">
        <v>27</v>
      </c>
      <c r="B31" s="15" t="s">
        <v>62</v>
      </c>
      <c r="C31" s="12" t="s">
        <v>63</v>
      </c>
      <c r="D31" s="12" t="s">
        <v>41</v>
      </c>
      <c r="E31" s="13" t="s">
        <v>16</v>
      </c>
      <c r="F31" s="13" t="s">
        <v>16</v>
      </c>
      <c r="G31" s="13" t="s">
        <v>16</v>
      </c>
      <c r="H31" s="13" t="s">
        <v>16</v>
      </c>
      <c r="I31" s="12" t="s">
        <v>27</v>
      </c>
      <c r="J31" s="12">
        <v>18</v>
      </c>
      <c r="K31" s="12" t="s">
        <v>34</v>
      </c>
      <c r="L31" s="23">
        <f>0.16*2.08*250</f>
        <v>83.2</v>
      </c>
    </row>
    <row r="32" spans="1:12">
      <c r="A32" s="12">
        <v>28</v>
      </c>
      <c r="B32" s="15" t="s">
        <v>64</v>
      </c>
      <c r="C32" s="12" t="s">
        <v>65</v>
      </c>
      <c r="D32" s="12" t="s">
        <v>41</v>
      </c>
      <c r="E32" s="13" t="s">
        <v>16</v>
      </c>
      <c r="F32" s="13" t="s">
        <v>16</v>
      </c>
      <c r="G32" s="13" t="s">
        <v>16</v>
      </c>
      <c r="H32" s="13" t="s">
        <v>16</v>
      </c>
      <c r="I32" s="12" t="s">
        <v>27</v>
      </c>
      <c r="J32" s="12">
        <v>8</v>
      </c>
      <c r="K32" s="12" t="s">
        <v>34</v>
      </c>
      <c r="L32" s="23">
        <f>0.05*0.2*250</f>
        <v>2.5</v>
      </c>
    </row>
    <row r="33" spans="1:12">
      <c r="A33" s="12">
        <v>29</v>
      </c>
      <c r="B33" s="15" t="s">
        <v>66</v>
      </c>
      <c r="C33" s="12" t="s">
        <v>67</v>
      </c>
      <c r="D33" s="12" t="s">
        <v>41</v>
      </c>
      <c r="E33" s="13" t="s">
        <v>16</v>
      </c>
      <c r="F33" s="13" t="s">
        <v>16</v>
      </c>
      <c r="G33" s="13" t="s">
        <v>16</v>
      </c>
      <c r="H33" s="13" t="s">
        <v>16</v>
      </c>
      <c r="I33" s="12" t="s">
        <v>27</v>
      </c>
      <c r="J33" s="12">
        <v>8</v>
      </c>
      <c r="K33" s="12" t="s">
        <v>34</v>
      </c>
      <c r="L33" s="23">
        <f>0.2*0.4*250</f>
        <v>20</v>
      </c>
    </row>
    <row r="34" spans="1:12">
      <c r="A34" s="12">
        <v>30</v>
      </c>
      <c r="B34" s="15" t="s">
        <v>68</v>
      </c>
      <c r="C34" s="12" t="s">
        <v>69</v>
      </c>
      <c r="D34" s="12" t="s">
        <v>41</v>
      </c>
      <c r="E34" s="13" t="s">
        <v>16</v>
      </c>
      <c r="F34" s="13" t="s">
        <v>16</v>
      </c>
      <c r="G34" s="13" t="s">
        <v>16</v>
      </c>
      <c r="H34" s="13" t="s">
        <v>16</v>
      </c>
      <c r="I34" s="12" t="s">
        <v>27</v>
      </c>
      <c r="J34" s="12">
        <v>3</v>
      </c>
      <c r="K34" s="12" t="s">
        <v>34</v>
      </c>
      <c r="L34" s="23">
        <f>0.3*0.4*250</f>
        <v>30</v>
      </c>
    </row>
    <row r="35" spans="1:12">
      <c r="A35" s="12">
        <v>31</v>
      </c>
      <c r="B35" s="15" t="s">
        <v>70</v>
      </c>
      <c r="C35" s="12"/>
      <c r="D35" s="12" t="s">
        <v>41</v>
      </c>
      <c r="E35" s="13" t="s">
        <v>16</v>
      </c>
      <c r="F35" s="13" t="s">
        <v>16</v>
      </c>
      <c r="G35" s="13" t="s">
        <v>16</v>
      </c>
      <c r="H35" s="13" t="s">
        <v>16</v>
      </c>
      <c r="I35" s="12" t="s">
        <v>27</v>
      </c>
      <c r="J35" s="12">
        <v>3</v>
      </c>
      <c r="K35" s="12" t="s">
        <v>34</v>
      </c>
      <c r="L35" s="23">
        <f>0.3*0.4*250</f>
        <v>30</v>
      </c>
    </row>
    <row r="36" spans="1:12">
      <c r="A36" s="12">
        <v>32</v>
      </c>
      <c r="B36" s="15" t="s">
        <v>71</v>
      </c>
      <c r="C36" s="12" t="s">
        <v>72</v>
      </c>
      <c r="D36" s="12" t="s">
        <v>41</v>
      </c>
      <c r="E36" s="13" t="s">
        <v>16</v>
      </c>
      <c r="F36" s="13" t="s">
        <v>16</v>
      </c>
      <c r="G36" s="13" t="s">
        <v>16</v>
      </c>
      <c r="H36" s="13" t="s">
        <v>16</v>
      </c>
      <c r="I36" s="12" t="s">
        <v>27</v>
      </c>
      <c r="J36" s="12">
        <v>10</v>
      </c>
      <c r="K36" s="12" t="s">
        <v>34</v>
      </c>
      <c r="L36" s="23">
        <f>0.15*0.4*250</f>
        <v>15</v>
      </c>
    </row>
    <row r="37" ht="28" customHeight="1" spans="1:12">
      <c r="A37" s="12">
        <v>33</v>
      </c>
      <c r="B37" s="15" t="s">
        <v>73</v>
      </c>
      <c r="C37" s="12" t="s">
        <v>74</v>
      </c>
      <c r="D37" s="12" t="s">
        <v>41</v>
      </c>
      <c r="E37" s="13" t="s">
        <v>16</v>
      </c>
      <c r="F37" s="13" t="s">
        <v>16</v>
      </c>
      <c r="G37" s="13" t="s">
        <v>16</v>
      </c>
      <c r="H37" s="13" t="s">
        <v>16</v>
      </c>
      <c r="I37" s="12" t="s">
        <v>27</v>
      </c>
      <c r="J37" s="12">
        <v>25</v>
      </c>
      <c r="K37" s="12" t="s">
        <v>34</v>
      </c>
      <c r="L37" s="23">
        <f>0.08*0.2*250</f>
        <v>4</v>
      </c>
    </row>
    <row r="38" ht="28" spans="1:12">
      <c r="A38" s="12">
        <v>34</v>
      </c>
      <c r="B38" s="15" t="s">
        <v>75</v>
      </c>
      <c r="C38" s="12" t="s">
        <v>76</v>
      </c>
      <c r="D38" s="12" t="s">
        <v>41</v>
      </c>
      <c r="E38" s="13" t="s">
        <v>16</v>
      </c>
      <c r="F38" s="13" t="s">
        <v>16</v>
      </c>
      <c r="G38" s="13" t="s">
        <v>16</v>
      </c>
      <c r="H38" s="13" t="s">
        <v>16</v>
      </c>
      <c r="I38" s="12" t="s">
        <v>27</v>
      </c>
      <c r="J38" s="12">
        <v>9</v>
      </c>
      <c r="K38" s="12" t="s">
        <v>34</v>
      </c>
      <c r="L38" s="23">
        <f>0.12*0.3*250</f>
        <v>9</v>
      </c>
    </row>
    <row r="39" spans="1:12">
      <c r="A39" s="12">
        <v>35</v>
      </c>
      <c r="B39" s="15" t="s">
        <v>68</v>
      </c>
      <c r="C39" s="12" t="s">
        <v>77</v>
      </c>
      <c r="D39" s="12" t="s">
        <v>41</v>
      </c>
      <c r="E39" s="13" t="s">
        <v>16</v>
      </c>
      <c r="F39" s="13" t="s">
        <v>16</v>
      </c>
      <c r="G39" s="13" t="s">
        <v>16</v>
      </c>
      <c r="H39" s="13" t="s">
        <v>16</v>
      </c>
      <c r="I39" s="12" t="s">
        <v>27</v>
      </c>
      <c r="J39" s="12">
        <v>2</v>
      </c>
      <c r="K39" s="12" t="s">
        <v>34</v>
      </c>
      <c r="L39" s="23">
        <f>0.4*0.46*250</f>
        <v>46</v>
      </c>
    </row>
    <row r="40" ht="27" customHeight="1" spans="1:12">
      <c r="A40" s="12">
        <v>36</v>
      </c>
      <c r="B40" s="15" t="s">
        <v>70</v>
      </c>
      <c r="C40" s="12"/>
      <c r="D40" s="12" t="s">
        <v>41</v>
      </c>
      <c r="E40" s="13" t="s">
        <v>16</v>
      </c>
      <c r="F40" s="13" t="s">
        <v>16</v>
      </c>
      <c r="G40" s="13" t="s">
        <v>16</v>
      </c>
      <c r="H40" s="13" t="s">
        <v>16</v>
      </c>
      <c r="I40" s="12" t="s">
        <v>27</v>
      </c>
      <c r="J40" s="12">
        <v>2</v>
      </c>
      <c r="K40" s="12" t="s">
        <v>34</v>
      </c>
      <c r="L40" s="23">
        <f>0.4*0.46*250</f>
        <v>46</v>
      </c>
    </row>
    <row r="41" ht="24" customHeight="1" spans="1:12">
      <c r="A41" s="12">
        <v>37</v>
      </c>
      <c r="B41" s="15" t="s">
        <v>78</v>
      </c>
      <c r="C41" s="12" t="s">
        <v>69</v>
      </c>
      <c r="D41" s="12" t="s">
        <v>41</v>
      </c>
      <c r="E41" s="13" t="s">
        <v>16</v>
      </c>
      <c r="F41" s="13" t="s">
        <v>16</v>
      </c>
      <c r="G41" s="13" t="s">
        <v>16</v>
      </c>
      <c r="H41" s="13" t="s">
        <v>16</v>
      </c>
      <c r="I41" s="12" t="s">
        <v>27</v>
      </c>
      <c r="J41" s="12">
        <v>1</v>
      </c>
      <c r="K41" s="12" t="s">
        <v>34</v>
      </c>
      <c r="L41" s="23">
        <f>0.3*0.4*250</f>
        <v>30</v>
      </c>
    </row>
    <row r="42" ht="24" customHeight="1" spans="1:12">
      <c r="A42" s="12">
        <v>38</v>
      </c>
      <c r="B42" s="15" t="s">
        <v>79</v>
      </c>
      <c r="C42" s="12" t="s">
        <v>69</v>
      </c>
      <c r="D42" s="12" t="s">
        <v>41</v>
      </c>
      <c r="E42" s="13" t="s">
        <v>16</v>
      </c>
      <c r="F42" s="13" t="s">
        <v>16</v>
      </c>
      <c r="G42" s="13" t="s">
        <v>16</v>
      </c>
      <c r="H42" s="13" t="s">
        <v>16</v>
      </c>
      <c r="I42" s="12" t="s">
        <v>27</v>
      </c>
      <c r="J42" s="12">
        <v>1</v>
      </c>
      <c r="K42" s="12" t="s">
        <v>34</v>
      </c>
      <c r="L42" s="23">
        <f>0.3*0.4*250</f>
        <v>30</v>
      </c>
    </row>
    <row r="43" ht="24" customHeight="1" spans="1:12">
      <c r="A43" s="12">
        <v>39</v>
      </c>
      <c r="B43" s="15" t="s">
        <v>80</v>
      </c>
      <c r="C43" s="12" t="s">
        <v>69</v>
      </c>
      <c r="D43" s="12" t="s">
        <v>41</v>
      </c>
      <c r="E43" s="13" t="s">
        <v>16</v>
      </c>
      <c r="F43" s="13" t="s">
        <v>16</v>
      </c>
      <c r="G43" s="13" t="s">
        <v>16</v>
      </c>
      <c r="H43" s="13" t="s">
        <v>16</v>
      </c>
      <c r="I43" s="12" t="s">
        <v>27</v>
      </c>
      <c r="J43" s="12">
        <v>1</v>
      </c>
      <c r="K43" s="12" t="s">
        <v>34</v>
      </c>
      <c r="L43" s="23">
        <f>0.3*0.4*250</f>
        <v>30</v>
      </c>
    </row>
    <row r="44" ht="47" customHeight="1" spans="1:12">
      <c r="A44" s="12">
        <v>40</v>
      </c>
      <c r="B44" s="15" t="s">
        <v>81</v>
      </c>
      <c r="C44" s="12" t="s">
        <v>82</v>
      </c>
      <c r="D44" s="12" t="s">
        <v>41</v>
      </c>
      <c r="E44" s="13" t="s">
        <v>16</v>
      </c>
      <c r="F44" s="13" t="s">
        <v>16</v>
      </c>
      <c r="G44" s="13" t="s">
        <v>16</v>
      </c>
      <c r="H44" s="13" t="s">
        <v>16</v>
      </c>
      <c r="I44" s="12" t="s">
        <v>27</v>
      </c>
      <c r="J44" s="12">
        <v>6</v>
      </c>
      <c r="K44" s="12" t="s">
        <v>34</v>
      </c>
      <c r="L44" s="23">
        <f>0.2*0.4*250</f>
        <v>20</v>
      </c>
    </row>
    <row r="45" ht="25" customHeight="1" spans="1:12">
      <c r="A45" s="12">
        <v>41</v>
      </c>
      <c r="B45" s="15" t="s">
        <v>68</v>
      </c>
      <c r="C45" s="12" t="s">
        <v>69</v>
      </c>
      <c r="D45" s="12" t="s">
        <v>41</v>
      </c>
      <c r="E45" s="13" t="s">
        <v>16</v>
      </c>
      <c r="F45" s="13" t="s">
        <v>16</v>
      </c>
      <c r="G45" s="13" t="s">
        <v>16</v>
      </c>
      <c r="H45" s="13" t="s">
        <v>16</v>
      </c>
      <c r="I45" s="12" t="s">
        <v>27</v>
      </c>
      <c r="J45" s="12">
        <v>2</v>
      </c>
      <c r="K45" s="12" t="s">
        <v>34</v>
      </c>
      <c r="L45" s="23">
        <f>0.3*0.4*250</f>
        <v>30</v>
      </c>
    </row>
    <row r="46" spans="1:12">
      <c r="A46" s="12">
        <v>42</v>
      </c>
      <c r="B46" s="15" t="s">
        <v>83</v>
      </c>
      <c r="C46" s="12" t="s">
        <v>84</v>
      </c>
      <c r="D46" s="12" t="s">
        <v>41</v>
      </c>
      <c r="E46" s="13" t="s">
        <v>16</v>
      </c>
      <c r="F46" s="13" t="s">
        <v>16</v>
      </c>
      <c r="G46" s="13" t="s">
        <v>16</v>
      </c>
      <c r="H46" s="13" t="s">
        <v>16</v>
      </c>
      <c r="I46" s="12" t="s">
        <v>27</v>
      </c>
      <c r="J46" s="12">
        <v>30</v>
      </c>
      <c r="K46" s="12" t="s">
        <v>34</v>
      </c>
      <c r="L46" s="23">
        <f>3.14*0.075*0.075*250</f>
        <v>4.415625</v>
      </c>
    </row>
    <row r="47" spans="1:12">
      <c r="A47" s="12">
        <v>43</v>
      </c>
      <c r="B47" s="15" t="s">
        <v>85</v>
      </c>
      <c r="C47" s="12" t="s">
        <v>86</v>
      </c>
      <c r="D47" s="12" t="s">
        <v>41</v>
      </c>
      <c r="E47" s="13" t="s">
        <v>16</v>
      </c>
      <c r="F47" s="13" t="s">
        <v>16</v>
      </c>
      <c r="G47" s="13" t="s">
        <v>16</v>
      </c>
      <c r="H47" s="13" t="s">
        <v>16</v>
      </c>
      <c r="I47" s="12" t="s">
        <v>27</v>
      </c>
      <c r="J47" s="12">
        <v>7</v>
      </c>
      <c r="K47" s="12" t="s">
        <v>34</v>
      </c>
      <c r="L47" s="23">
        <f>3.14*0.05*0.05*250</f>
        <v>1.9625</v>
      </c>
    </row>
    <row r="48" ht="21" customHeight="1" spans="1:12">
      <c r="A48" s="12">
        <v>44</v>
      </c>
      <c r="B48" s="15" t="s">
        <v>87</v>
      </c>
      <c r="C48" s="12" t="s">
        <v>86</v>
      </c>
      <c r="D48" s="12" t="s">
        <v>41</v>
      </c>
      <c r="E48" s="13" t="s">
        <v>16</v>
      </c>
      <c r="F48" s="13" t="s">
        <v>16</v>
      </c>
      <c r="G48" s="13" t="s">
        <v>16</v>
      </c>
      <c r="H48" s="13" t="s">
        <v>16</v>
      </c>
      <c r="I48" s="12" t="s">
        <v>27</v>
      </c>
      <c r="J48" s="12">
        <v>8</v>
      </c>
      <c r="K48" s="12" t="s">
        <v>34</v>
      </c>
      <c r="L48" s="23">
        <f>3.14*0.05*0.05*250</f>
        <v>1.9625</v>
      </c>
    </row>
    <row r="49" ht="21" customHeight="1" spans="1:12">
      <c r="A49" s="12">
        <v>45</v>
      </c>
      <c r="B49" s="15" t="s">
        <v>88</v>
      </c>
      <c r="C49" s="12" t="s">
        <v>84</v>
      </c>
      <c r="D49" s="12" t="s">
        <v>41</v>
      </c>
      <c r="E49" s="13" t="s">
        <v>16</v>
      </c>
      <c r="F49" s="13" t="s">
        <v>16</v>
      </c>
      <c r="G49" s="13" t="s">
        <v>16</v>
      </c>
      <c r="H49" s="13" t="s">
        <v>16</v>
      </c>
      <c r="I49" s="12" t="s">
        <v>27</v>
      </c>
      <c r="J49" s="12">
        <v>16</v>
      </c>
      <c r="K49" s="12" t="s">
        <v>34</v>
      </c>
      <c r="L49" s="23">
        <f>3.14*0.075*0.075*250</f>
        <v>4.415625</v>
      </c>
    </row>
    <row r="50" ht="21" customHeight="1" spans="1:12">
      <c r="A50" s="12">
        <v>46</v>
      </c>
      <c r="B50" s="15" t="s">
        <v>89</v>
      </c>
      <c r="C50" s="12" t="s">
        <v>86</v>
      </c>
      <c r="D50" s="12" t="s">
        <v>41</v>
      </c>
      <c r="E50" s="13" t="s">
        <v>16</v>
      </c>
      <c r="F50" s="13" t="s">
        <v>16</v>
      </c>
      <c r="G50" s="13" t="s">
        <v>16</v>
      </c>
      <c r="H50" s="13" t="s">
        <v>16</v>
      </c>
      <c r="I50" s="12" t="s">
        <v>27</v>
      </c>
      <c r="J50" s="12">
        <v>20</v>
      </c>
      <c r="K50" s="12" t="s">
        <v>34</v>
      </c>
      <c r="L50" s="23">
        <f>3.14*0.05*0.05*250</f>
        <v>1.9625</v>
      </c>
    </row>
    <row r="51" ht="21" customHeight="1" spans="1:12">
      <c r="A51" s="12">
        <v>47</v>
      </c>
      <c r="B51" s="15" t="s">
        <v>90</v>
      </c>
      <c r="C51" s="12" t="s">
        <v>86</v>
      </c>
      <c r="D51" s="12" t="s">
        <v>41</v>
      </c>
      <c r="E51" s="13" t="s">
        <v>16</v>
      </c>
      <c r="F51" s="13" t="s">
        <v>16</v>
      </c>
      <c r="G51" s="13" t="s">
        <v>16</v>
      </c>
      <c r="H51" s="13" t="s">
        <v>16</v>
      </c>
      <c r="I51" s="12" t="s">
        <v>27</v>
      </c>
      <c r="J51" s="12">
        <v>14</v>
      </c>
      <c r="K51" s="12" t="s">
        <v>34</v>
      </c>
      <c r="L51" s="23">
        <f>3.14*0.05*0.05*250</f>
        <v>1.9625</v>
      </c>
    </row>
    <row r="52" ht="21" customHeight="1" spans="1:12">
      <c r="A52" s="12">
        <v>48</v>
      </c>
      <c r="B52" s="15" t="s">
        <v>91</v>
      </c>
      <c r="C52" s="12" t="s">
        <v>86</v>
      </c>
      <c r="D52" s="12" t="s">
        <v>41</v>
      </c>
      <c r="E52" s="13" t="s">
        <v>16</v>
      </c>
      <c r="F52" s="13" t="s">
        <v>16</v>
      </c>
      <c r="G52" s="13" t="s">
        <v>16</v>
      </c>
      <c r="H52" s="13" t="s">
        <v>16</v>
      </c>
      <c r="I52" s="12" t="s">
        <v>27</v>
      </c>
      <c r="J52" s="12">
        <v>15</v>
      </c>
      <c r="K52" s="12" t="s">
        <v>34</v>
      </c>
      <c r="L52" s="23">
        <f>3.14*0.05*0.05*250</f>
        <v>1.9625</v>
      </c>
    </row>
    <row r="53" ht="21" customHeight="1" spans="1:12">
      <c r="A53" s="12">
        <v>49</v>
      </c>
      <c r="B53" s="15" t="s">
        <v>87</v>
      </c>
      <c r="C53" s="12" t="s">
        <v>86</v>
      </c>
      <c r="D53" s="12" t="s">
        <v>41</v>
      </c>
      <c r="E53" s="13" t="s">
        <v>16</v>
      </c>
      <c r="F53" s="13" t="s">
        <v>16</v>
      </c>
      <c r="G53" s="13" t="s">
        <v>16</v>
      </c>
      <c r="H53" s="13" t="s">
        <v>16</v>
      </c>
      <c r="I53" s="12" t="s">
        <v>27</v>
      </c>
      <c r="J53" s="12">
        <v>8</v>
      </c>
      <c r="K53" s="12" t="s">
        <v>34</v>
      </c>
      <c r="L53" s="23">
        <f>3.14*0.05*0.05*250</f>
        <v>1.9625</v>
      </c>
    </row>
    <row r="54" ht="21" customHeight="1" spans="1:12">
      <c r="A54" s="12">
        <v>50</v>
      </c>
      <c r="B54" s="15" t="s">
        <v>92</v>
      </c>
      <c r="C54" s="12" t="s">
        <v>86</v>
      </c>
      <c r="D54" s="12" t="s">
        <v>41</v>
      </c>
      <c r="E54" s="13" t="s">
        <v>16</v>
      </c>
      <c r="F54" s="13" t="s">
        <v>16</v>
      </c>
      <c r="G54" s="13" t="s">
        <v>16</v>
      </c>
      <c r="H54" s="13" t="s">
        <v>16</v>
      </c>
      <c r="I54" s="12" t="s">
        <v>27</v>
      </c>
      <c r="J54" s="12">
        <v>2</v>
      </c>
      <c r="K54" s="12" t="s">
        <v>34</v>
      </c>
      <c r="L54" s="23">
        <f>3.14*0.05*0.05*250</f>
        <v>1.9625</v>
      </c>
    </row>
    <row r="55" ht="30" customHeight="1" spans="1:12">
      <c r="A55" s="12">
        <v>51</v>
      </c>
      <c r="B55" s="16" t="s">
        <v>93</v>
      </c>
      <c r="C55" s="12" t="s">
        <v>94</v>
      </c>
      <c r="D55" s="12" t="s">
        <v>41</v>
      </c>
      <c r="E55" s="13" t="s">
        <v>16</v>
      </c>
      <c r="F55" s="13" t="s">
        <v>16</v>
      </c>
      <c r="G55" s="13" t="s">
        <v>16</v>
      </c>
      <c r="H55" s="13" t="s">
        <v>16</v>
      </c>
      <c r="I55" s="12" t="s">
        <v>27</v>
      </c>
      <c r="J55" s="12">
        <v>1</v>
      </c>
      <c r="K55" s="12" t="s">
        <v>34</v>
      </c>
      <c r="L55" s="23">
        <f>0.342*0.445*250</f>
        <v>38.0475</v>
      </c>
    </row>
    <row r="56" spans="1:12">
      <c r="A56" s="12">
        <v>52</v>
      </c>
      <c r="B56" s="15" t="s">
        <v>95</v>
      </c>
      <c r="C56" s="12" t="s">
        <v>96</v>
      </c>
      <c r="D56" s="12" t="s">
        <v>41</v>
      </c>
      <c r="E56" s="13" t="s">
        <v>16</v>
      </c>
      <c r="F56" s="13" t="s">
        <v>16</v>
      </c>
      <c r="G56" s="13" t="s">
        <v>16</v>
      </c>
      <c r="H56" s="13" t="s">
        <v>16</v>
      </c>
      <c r="I56" s="12" t="s">
        <v>27</v>
      </c>
      <c r="J56" s="12">
        <v>8</v>
      </c>
      <c r="K56" s="12" t="s">
        <v>34</v>
      </c>
      <c r="L56" s="23">
        <f>0.1*0.35*250</f>
        <v>8.75</v>
      </c>
    </row>
    <row r="57" spans="1:12">
      <c r="A57" s="12">
        <v>53</v>
      </c>
      <c r="B57" s="15" t="s">
        <v>95</v>
      </c>
      <c r="C57" s="12" t="s">
        <v>97</v>
      </c>
      <c r="D57" s="12" t="s">
        <v>41</v>
      </c>
      <c r="E57" s="13" t="s">
        <v>16</v>
      </c>
      <c r="F57" s="13" t="s">
        <v>16</v>
      </c>
      <c r="G57" s="13" t="s">
        <v>16</v>
      </c>
      <c r="H57" s="13" t="s">
        <v>16</v>
      </c>
      <c r="I57" s="12" t="s">
        <v>27</v>
      </c>
      <c r="J57" s="12">
        <v>3</v>
      </c>
      <c r="K57" s="12" t="s">
        <v>34</v>
      </c>
      <c r="L57" s="23">
        <f>0.1*0.3*250</f>
        <v>7.5</v>
      </c>
    </row>
    <row r="58" spans="1:12">
      <c r="A58" s="12">
        <v>54</v>
      </c>
      <c r="B58" s="15" t="s">
        <v>95</v>
      </c>
      <c r="C58" s="12" t="s">
        <v>98</v>
      </c>
      <c r="D58" s="12" t="s">
        <v>41</v>
      </c>
      <c r="E58" s="13" t="s">
        <v>16</v>
      </c>
      <c r="F58" s="13" t="s">
        <v>16</v>
      </c>
      <c r="G58" s="13" t="s">
        <v>16</v>
      </c>
      <c r="H58" s="13" t="s">
        <v>16</v>
      </c>
      <c r="I58" s="12" t="s">
        <v>27</v>
      </c>
      <c r="J58" s="12">
        <v>29</v>
      </c>
      <c r="K58" s="12" t="s">
        <v>34</v>
      </c>
      <c r="L58" s="23">
        <f>0.15*0.4*250</f>
        <v>15</v>
      </c>
    </row>
    <row r="59" ht="42" spans="1:12">
      <c r="A59" s="12">
        <v>55</v>
      </c>
      <c r="B59" s="15" t="s">
        <v>99</v>
      </c>
      <c r="C59" s="12" t="s">
        <v>100</v>
      </c>
      <c r="D59" s="12" t="s">
        <v>101</v>
      </c>
      <c r="E59" s="13" t="s">
        <v>16</v>
      </c>
      <c r="F59" s="13" t="s">
        <v>16</v>
      </c>
      <c r="G59" s="13" t="s">
        <v>16</v>
      </c>
      <c r="H59" s="13" t="s">
        <v>16</v>
      </c>
      <c r="I59" s="12" t="s">
        <v>16</v>
      </c>
      <c r="J59" s="12">
        <v>20</v>
      </c>
      <c r="K59" s="12" t="s">
        <v>34</v>
      </c>
      <c r="L59" s="23">
        <f>0.4*0.5*300</f>
        <v>60</v>
      </c>
    </row>
    <row r="60" ht="35" customHeight="1" spans="1:12">
      <c r="A60" s="12">
        <v>56</v>
      </c>
      <c r="B60" s="15" t="s">
        <v>102</v>
      </c>
      <c r="C60" s="12" t="s">
        <v>103</v>
      </c>
      <c r="D60" s="12" t="s">
        <v>104</v>
      </c>
      <c r="E60" s="13" t="s">
        <v>16</v>
      </c>
      <c r="F60" s="13" t="s">
        <v>16</v>
      </c>
      <c r="G60" s="13" t="s">
        <v>16</v>
      </c>
      <c r="H60" s="13" t="s">
        <v>16</v>
      </c>
      <c r="I60" s="12" t="s">
        <v>27</v>
      </c>
      <c r="J60" s="12">
        <v>13</v>
      </c>
      <c r="K60" s="12" t="s">
        <v>34</v>
      </c>
      <c r="L60" s="23">
        <f>0.2*0.5*150</f>
        <v>15</v>
      </c>
    </row>
    <row r="61" ht="42" spans="1:12">
      <c r="A61" s="12">
        <v>57</v>
      </c>
      <c r="B61" s="15" t="s">
        <v>105</v>
      </c>
      <c r="C61" s="12" t="s">
        <v>106</v>
      </c>
      <c r="D61" s="12" t="s">
        <v>107</v>
      </c>
      <c r="E61" s="13" t="s">
        <v>16</v>
      </c>
      <c r="F61" s="13" t="s">
        <v>16</v>
      </c>
      <c r="G61" s="13" t="s">
        <v>16</v>
      </c>
      <c r="H61" s="13" t="s">
        <v>16</v>
      </c>
      <c r="I61" s="12" t="s">
        <v>27</v>
      </c>
      <c r="J61" s="12">
        <v>2</v>
      </c>
      <c r="K61" s="12" t="s">
        <v>34</v>
      </c>
      <c r="L61" s="23">
        <f>0.93*0.205*500</f>
        <v>95.325</v>
      </c>
    </row>
    <row r="62" ht="42" spans="1:12">
      <c r="A62" s="12">
        <v>58</v>
      </c>
      <c r="B62" s="15" t="s">
        <v>105</v>
      </c>
      <c r="C62" s="12" t="s">
        <v>108</v>
      </c>
      <c r="D62" s="12" t="s">
        <v>107</v>
      </c>
      <c r="E62" s="13" t="s">
        <v>16</v>
      </c>
      <c r="F62" s="13" t="s">
        <v>16</v>
      </c>
      <c r="G62" s="13" t="s">
        <v>16</v>
      </c>
      <c r="H62" s="13" t="s">
        <v>16</v>
      </c>
      <c r="I62" s="12" t="s">
        <v>27</v>
      </c>
      <c r="J62" s="12">
        <v>1</v>
      </c>
      <c r="K62" s="12" t="s">
        <v>34</v>
      </c>
      <c r="L62" s="23">
        <f>0.82*0.36*500</f>
        <v>147.6</v>
      </c>
    </row>
    <row r="63" ht="42" spans="1:12">
      <c r="A63" s="12">
        <v>59</v>
      </c>
      <c r="B63" s="15" t="s">
        <v>105</v>
      </c>
      <c r="C63" s="12" t="s">
        <v>109</v>
      </c>
      <c r="D63" s="12" t="s">
        <v>107</v>
      </c>
      <c r="E63" s="13" t="s">
        <v>16</v>
      </c>
      <c r="F63" s="13" t="s">
        <v>16</v>
      </c>
      <c r="G63" s="13" t="s">
        <v>16</v>
      </c>
      <c r="H63" s="13" t="s">
        <v>16</v>
      </c>
      <c r="I63" s="12" t="s">
        <v>27</v>
      </c>
      <c r="J63" s="12">
        <v>1</v>
      </c>
      <c r="K63" s="12" t="s">
        <v>34</v>
      </c>
      <c r="L63" s="23">
        <f>0.81*0.58*500</f>
        <v>234.9</v>
      </c>
    </row>
    <row r="64" ht="42" spans="1:12">
      <c r="A64" s="12">
        <v>60</v>
      </c>
      <c r="B64" s="15" t="s">
        <v>105</v>
      </c>
      <c r="C64" s="12" t="s">
        <v>110</v>
      </c>
      <c r="D64" s="12" t="s">
        <v>111</v>
      </c>
      <c r="E64" s="13" t="s">
        <v>16</v>
      </c>
      <c r="F64" s="13" t="s">
        <v>16</v>
      </c>
      <c r="G64" s="13" t="s">
        <v>16</v>
      </c>
      <c r="H64" s="13" t="s">
        <v>16</v>
      </c>
      <c r="I64" s="12" t="s">
        <v>27</v>
      </c>
      <c r="J64" s="12">
        <v>1</v>
      </c>
      <c r="K64" s="12" t="s">
        <v>34</v>
      </c>
      <c r="L64" s="23">
        <f>0.75*0.43*100</f>
        <v>32.25</v>
      </c>
    </row>
    <row r="65" ht="56" spans="1:12">
      <c r="A65" s="12">
        <v>61</v>
      </c>
      <c r="B65" s="15" t="s">
        <v>112</v>
      </c>
      <c r="C65" s="12" t="s">
        <v>113</v>
      </c>
      <c r="D65" s="12" t="s">
        <v>111</v>
      </c>
      <c r="E65" s="13" t="s">
        <v>16</v>
      </c>
      <c r="F65" s="13" t="s">
        <v>16</v>
      </c>
      <c r="G65" s="13" t="s">
        <v>16</v>
      </c>
      <c r="H65" s="13" t="s">
        <v>16</v>
      </c>
      <c r="I65" s="12" t="s">
        <v>27</v>
      </c>
      <c r="J65" s="12">
        <v>1</v>
      </c>
      <c r="K65" s="12" t="s">
        <v>34</v>
      </c>
      <c r="L65" s="23">
        <f>0.8*0.4*100</f>
        <v>32</v>
      </c>
    </row>
    <row r="66" spans="1:12">
      <c r="A66" s="12">
        <v>62</v>
      </c>
      <c r="B66" s="12" t="s">
        <v>114</v>
      </c>
      <c r="C66" s="12" t="s">
        <v>115</v>
      </c>
      <c r="D66" s="12" t="s">
        <v>116</v>
      </c>
      <c r="E66" s="13" t="s">
        <v>16</v>
      </c>
      <c r="F66" s="13" t="s">
        <v>16</v>
      </c>
      <c r="G66" s="13" t="s">
        <v>16</v>
      </c>
      <c r="H66" s="13" t="s">
        <v>16</v>
      </c>
      <c r="I66" s="12" t="s">
        <v>27</v>
      </c>
      <c r="J66" s="12">
        <v>1</v>
      </c>
      <c r="K66" s="12" t="s">
        <v>34</v>
      </c>
      <c r="L66" s="23">
        <f>0.32*1.67*150</f>
        <v>80.16</v>
      </c>
    </row>
    <row r="67" spans="1:12">
      <c r="A67" s="12">
        <v>63</v>
      </c>
      <c r="B67" s="12" t="s">
        <v>114</v>
      </c>
      <c r="C67" s="12" t="s">
        <v>117</v>
      </c>
      <c r="D67" s="12" t="s">
        <v>116</v>
      </c>
      <c r="E67" s="13" t="s">
        <v>16</v>
      </c>
      <c r="F67" s="13" t="s">
        <v>16</v>
      </c>
      <c r="G67" s="13" t="s">
        <v>16</v>
      </c>
      <c r="H67" s="13" t="s">
        <v>16</v>
      </c>
      <c r="I67" s="12" t="s">
        <v>27</v>
      </c>
      <c r="J67" s="12">
        <v>1</v>
      </c>
      <c r="K67" s="12" t="s">
        <v>34</v>
      </c>
      <c r="L67" s="23">
        <f>0.3*1.67*150</f>
        <v>75.15</v>
      </c>
    </row>
    <row r="68" ht="28" spans="1:12">
      <c r="A68" s="12">
        <v>64</v>
      </c>
      <c r="B68" s="15" t="s">
        <v>118</v>
      </c>
      <c r="C68" s="12" t="s">
        <v>119</v>
      </c>
      <c r="D68" s="12" t="s">
        <v>120</v>
      </c>
      <c r="E68" s="13" t="s">
        <v>16</v>
      </c>
      <c r="F68" s="13" t="s">
        <v>16</v>
      </c>
      <c r="G68" s="13" t="s">
        <v>16</v>
      </c>
      <c r="H68" s="13" t="s">
        <v>16</v>
      </c>
      <c r="I68" s="12" t="s">
        <v>27</v>
      </c>
      <c r="J68" s="12">
        <v>4</v>
      </c>
      <c r="K68" s="12" t="s">
        <v>34</v>
      </c>
      <c r="L68" s="23">
        <f>0.3*0.21*150</f>
        <v>9.45</v>
      </c>
    </row>
    <row r="69" spans="1:12">
      <c r="A69" s="12">
        <v>65</v>
      </c>
      <c r="B69" s="12" t="s">
        <v>121</v>
      </c>
      <c r="C69" s="24" t="s">
        <v>122</v>
      </c>
      <c r="D69" s="25" t="s">
        <v>123</v>
      </c>
      <c r="E69" s="13" t="s">
        <v>16</v>
      </c>
      <c r="F69" s="13" t="s">
        <v>16</v>
      </c>
      <c r="G69" s="13" t="s">
        <v>16</v>
      </c>
      <c r="H69" s="13" t="s">
        <v>16</v>
      </c>
      <c r="I69" s="12" t="s">
        <v>16</v>
      </c>
      <c r="J69" s="12">
        <v>15</v>
      </c>
      <c r="K69" s="12" t="s">
        <v>34</v>
      </c>
      <c r="L69" s="23">
        <f>0.35*0.25*150</f>
        <v>13.125</v>
      </c>
    </row>
    <row r="70" spans="1:12">
      <c r="A70" s="12">
        <v>66</v>
      </c>
      <c r="B70" s="12" t="s">
        <v>121</v>
      </c>
      <c r="C70" s="24" t="s">
        <v>124</v>
      </c>
      <c r="D70" s="25" t="s">
        <v>123</v>
      </c>
      <c r="E70" s="13" t="s">
        <v>16</v>
      </c>
      <c r="F70" s="13" t="s">
        <v>16</v>
      </c>
      <c r="G70" s="13" t="s">
        <v>16</v>
      </c>
      <c r="H70" s="13" t="s">
        <v>16</v>
      </c>
      <c r="I70" s="12" t="s">
        <v>16</v>
      </c>
      <c r="J70" s="12">
        <v>15</v>
      </c>
      <c r="K70" s="12" t="s">
        <v>34</v>
      </c>
      <c r="L70" s="23">
        <f>0.36*0.28*150</f>
        <v>15.12</v>
      </c>
    </row>
    <row r="71" spans="1:12">
      <c r="A71" s="12">
        <v>67</v>
      </c>
      <c r="B71" s="12" t="s">
        <v>125</v>
      </c>
      <c r="C71" s="12" t="s">
        <v>126</v>
      </c>
      <c r="D71" s="12" t="s">
        <v>127</v>
      </c>
      <c r="E71" s="13" t="s">
        <v>16</v>
      </c>
      <c r="F71" s="13" t="s">
        <v>16</v>
      </c>
      <c r="G71" s="13" t="s">
        <v>16</v>
      </c>
      <c r="H71" s="13" t="s">
        <v>16</v>
      </c>
      <c r="I71" s="12" t="s">
        <v>16</v>
      </c>
      <c r="J71" s="12">
        <v>1</v>
      </c>
      <c r="K71" s="12" t="s">
        <v>34</v>
      </c>
      <c r="L71" s="23">
        <f>1.5*2*50</f>
        <v>150</v>
      </c>
    </row>
    <row r="72" spans="1:12">
      <c r="A72" s="12">
        <v>68</v>
      </c>
      <c r="B72" s="26" t="s">
        <v>128</v>
      </c>
      <c r="C72" s="27" t="s">
        <v>129</v>
      </c>
      <c r="D72" s="27" t="s">
        <v>127</v>
      </c>
      <c r="E72" s="13" t="s">
        <v>16</v>
      </c>
      <c r="F72" s="13" t="s">
        <v>16</v>
      </c>
      <c r="G72" s="13" t="s">
        <v>16</v>
      </c>
      <c r="H72" s="13" t="s">
        <v>16</v>
      </c>
      <c r="I72" s="32" t="s">
        <v>16</v>
      </c>
      <c r="J72" s="12">
        <v>1</v>
      </c>
      <c r="K72" s="12" t="s">
        <v>34</v>
      </c>
      <c r="L72" s="23">
        <f>0.6*0.4*50</f>
        <v>12</v>
      </c>
    </row>
    <row r="73" ht="28" spans="1:12">
      <c r="A73" s="12">
        <v>69</v>
      </c>
      <c r="B73" s="12" t="s">
        <v>130</v>
      </c>
      <c r="C73" s="28" t="s">
        <v>131</v>
      </c>
      <c r="D73" s="12" t="s">
        <v>132</v>
      </c>
      <c r="E73" s="13" t="s">
        <v>16</v>
      </c>
      <c r="F73" s="13" t="s">
        <v>16</v>
      </c>
      <c r="G73" s="13" t="s">
        <v>16</v>
      </c>
      <c r="H73" s="13" t="s">
        <v>16</v>
      </c>
      <c r="I73" s="25" t="s">
        <v>27</v>
      </c>
      <c r="J73" s="12">
        <v>60</v>
      </c>
      <c r="K73" s="12" t="s">
        <v>34</v>
      </c>
      <c r="L73" s="23">
        <f>0.12*0.4*250</f>
        <v>12</v>
      </c>
    </row>
    <row r="74" ht="28" spans="1:12">
      <c r="A74" s="12">
        <v>70</v>
      </c>
      <c r="B74" s="12" t="s">
        <v>130</v>
      </c>
      <c r="C74" s="28" t="s">
        <v>133</v>
      </c>
      <c r="D74" s="12" t="s">
        <v>132</v>
      </c>
      <c r="E74" s="13" t="s">
        <v>16</v>
      </c>
      <c r="F74" s="13" t="s">
        <v>16</v>
      </c>
      <c r="G74" s="13" t="s">
        <v>16</v>
      </c>
      <c r="H74" s="13" t="s">
        <v>16</v>
      </c>
      <c r="I74" s="25" t="s">
        <v>27</v>
      </c>
      <c r="J74" s="12">
        <v>40</v>
      </c>
      <c r="K74" s="12" t="s">
        <v>34</v>
      </c>
      <c r="L74" s="23">
        <f>0.4*0.2*250</f>
        <v>20</v>
      </c>
    </row>
    <row r="75" ht="28" spans="1:12">
      <c r="A75" s="12">
        <v>71</v>
      </c>
      <c r="B75" s="12" t="s">
        <v>134</v>
      </c>
      <c r="C75" s="28" t="s">
        <v>135</v>
      </c>
      <c r="D75" s="15" t="s">
        <v>136</v>
      </c>
      <c r="E75" s="13" t="s">
        <v>16</v>
      </c>
      <c r="F75" s="13" t="s">
        <v>16</v>
      </c>
      <c r="G75" s="13" t="s">
        <v>16</v>
      </c>
      <c r="H75" s="13" t="s">
        <v>16</v>
      </c>
      <c r="I75" s="9" t="s">
        <v>16</v>
      </c>
      <c r="J75" s="12">
        <v>10</v>
      </c>
      <c r="K75" s="12" t="s">
        <v>34</v>
      </c>
      <c r="L75" s="23">
        <f>0.4*0.2*300</f>
        <v>24</v>
      </c>
    </row>
    <row r="76" ht="28" spans="1:12">
      <c r="A76" s="12">
        <v>72</v>
      </c>
      <c r="B76" s="12" t="s">
        <v>134</v>
      </c>
      <c r="C76" s="28" t="s">
        <v>135</v>
      </c>
      <c r="D76" s="15" t="s">
        <v>136</v>
      </c>
      <c r="E76" s="13" t="s">
        <v>16</v>
      </c>
      <c r="F76" s="13" t="s">
        <v>16</v>
      </c>
      <c r="G76" s="13" t="s">
        <v>16</v>
      </c>
      <c r="H76" s="13" t="s">
        <v>16</v>
      </c>
      <c r="I76" s="9" t="s">
        <v>16</v>
      </c>
      <c r="J76" s="12">
        <v>1</v>
      </c>
      <c r="K76" s="12" t="s">
        <v>34</v>
      </c>
      <c r="L76" s="23">
        <f t="shared" ref="L75:L77" si="1">0.4*0.2*300</f>
        <v>24</v>
      </c>
    </row>
    <row r="77" ht="28" spans="1:12">
      <c r="A77" s="12">
        <v>73</v>
      </c>
      <c r="B77" s="12" t="s">
        <v>134</v>
      </c>
      <c r="C77" s="28" t="s">
        <v>133</v>
      </c>
      <c r="D77" s="15" t="s">
        <v>136</v>
      </c>
      <c r="E77" s="13" t="s">
        <v>16</v>
      </c>
      <c r="F77" s="13" t="s">
        <v>16</v>
      </c>
      <c r="G77" s="13" t="s">
        <v>16</v>
      </c>
      <c r="H77" s="13" t="s">
        <v>16</v>
      </c>
      <c r="I77" s="9" t="s">
        <v>16</v>
      </c>
      <c r="J77" s="12">
        <v>3</v>
      </c>
      <c r="K77" s="12" t="s">
        <v>34</v>
      </c>
      <c r="L77" s="23">
        <f t="shared" si="1"/>
        <v>24</v>
      </c>
    </row>
    <row r="78" ht="28" spans="1:12">
      <c r="A78" s="12">
        <v>74</v>
      </c>
      <c r="B78" s="12" t="s">
        <v>130</v>
      </c>
      <c r="C78" s="28" t="s">
        <v>133</v>
      </c>
      <c r="D78" s="12" t="s">
        <v>132</v>
      </c>
      <c r="E78" s="13" t="s">
        <v>16</v>
      </c>
      <c r="F78" s="13" t="s">
        <v>16</v>
      </c>
      <c r="G78" s="13" t="s">
        <v>16</v>
      </c>
      <c r="H78" s="13" t="s">
        <v>16</v>
      </c>
      <c r="I78" s="25" t="s">
        <v>27</v>
      </c>
      <c r="J78" s="12">
        <v>60</v>
      </c>
      <c r="K78" s="12" t="s">
        <v>34</v>
      </c>
      <c r="L78" s="23">
        <f>0.4*0.2*250</f>
        <v>20</v>
      </c>
    </row>
    <row r="79" ht="28" spans="1:12">
      <c r="A79" s="12">
        <v>75</v>
      </c>
      <c r="B79" s="12" t="s">
        <v>134</v>
      </c>
      <c r="C79" s="28" t="s">
        <v>133</v>
      </c>
      <c r="D79" s="15" t="s">
        <v>136</v>
      </c>
      <c r="E79" s="13" t="s">
        <v>16</v>
      </c>
      <c r="F79" s="13" t="s">
        <v>16</v>
      </c>
      <c r="G79" s="13" t="s">
        <v>16</v>
      </c>
      <c r="H79" s="13" t="s">
        <v>16</v>
      </c>
      <c r="I79" s="9" t="s">
        <v>16</v>
      </c>
      <c r="J79" s="12">
        <v>2</v>
      </c>
      <c r="K79" s="12" t="s">
        <v>34</v>
      </c>
      <c r="L79" s="23">
        <f>0.4*0.2*300</f>
        <v>24</v>
      </c>
    </row>
    <row r="80" ht="28" spans="1:12">
      <c r="A80" s="12">
        <v>76</v>
      </c>
      <c r="B80" s="12" t="s">
        <v>130</v>
      </c>
      <c r="C80" s="28" t="s">
        <v>133</v>
      </c>
      <c r="D80" s="12" t="s">
        <v>132</v>
      </c>
      <c r="E80" s="13" t="s">
        <v>16</v>
      </c>
      <c r="F80" s="13" t="s">
        <v>16</v>
      </c>
      <c r="G80" s="13" t="s">
        <v>16</v>
      </c>
      <c r="H80" s="13" t="s">
        <v>16</v>
      </c>
      <c r="I80" s="25" t="s">
        <v>16</v>
      </c>
      <c r="J80" s="12">
        <v>2</v>
      </c>
      <c r="K80" s="12" t="s">
        <v>34</v>
      </c>
      <c r="L80" s="23">
        <f>0.2*0.4*250</f>
        <v>20</v>
      </c>
    </row>
    <row r="81" ht="37" customHeight="1" spans="1:12">
      <c r="A81" s="12">
        <v>77</v>
      </c>
      <c r="B81" s="12" t="s">
        <v>137</v>
      </c>
      <c r="C81" s="12" t="s">
        <v>138</v>
      </c>
      <c r="D81" s="15" t="s">
        <v>139</v>
      </c>
      <c r="E81" s="13" t="s">
        <v>16</v>
      </c>
      <c r="F81" s="13" t="s">
        <v>16</v>
      </c>
      <c r="G81" s="13" t="s">
        <v>16</v>
      </c>
      <c r="H81" s="13" t="s">
        <v>16</v>
      </c>
      <c r="I81" s="25" t="s">
        <v>16</v>
      </c>
      <c r="J81" s="12">
        <v>1</v>
      </c>
      <c r="K81" s="12" t="s">
        <v>34</v>
      </c>
      <c r="L81" s="23">
        <f>2*1*70</f>
        <v>140</v>
      </c>
    </row>
    <row r="82" ht="30" spans="1:12">
      <c r="A82" s="12">
        <v>78</v>
      </c>
      <c r="B82" s="12" t="s">
        <v>134</v>
      </c>
      <c r="C82" s="29" t="s">
        <v>140</v>
      </c>
      <c r="D82" s="12" t="s">
        <v>141</v>
      </c>
      <c r="E82" s="13" t="s">
        <v>16</v>
      </c>
      <c r="F82" s="13" t="s">
        <v>16</v>
      </c>
      <c r="G82" s="13" t="s">
        <v>16</v>
      </c>
      <c r="H82" s="13" t="s">
        <v>16</v>
      </c>
      <c r="I82" s="25" t="s">
        <v>27</v>
      </c>
      <c r="J82" s="12">
        <v>5</v>
      </c>
      <c r="K82" s="12" t="s">
        <v>34</v>
      </c>
      <c r="L82" s="23">
        <f>0.6*0.4*150</f>
        <v>36</v>
      </c>
    </row>
    <row r="83" ht="28" spans="1:12">
      <c r="A83" s="12">
        <v>79</v>
      </c>
      <c r="B83" s="12" t="s">
        <v>134</v>
      </c>
      <c r="C83" s="28" t="s">
        <v>133</v>
      </c>
      <c r="D83" s="15" t="s">
        <v>142</v>
      </c>
      <c r="E83" s="13" t="s">
        <v>16</v>
      </c>
      <c r="F83" s="13" t="s">
        <v>16</v>
      </c>
      <c r="G83" s="13" t="s">
        <v>16</v>
      </c>
      <c r="H83" s="13" t="s">
        <v>16</v>
      </c>
      <c r="I83" s="9" t="s">
        <v>27</v>
      </c>
      <c r="J83" s="12">
        <v>2</v>
      </c>
      <c r="K83" s="12" t="s">
        <v>34</v>
      </c>
      <c r="L83" s="23">
        <f>0.4*0.2*300</f>
        <v>24</v>
      </c>
    </row>
    <row r="84" ht="28" spans="1:12">
      <c r="A84" s="12">
        <v>80</v>
      </c>
      <c r="B84" s="12" t="s">
        <v>134</v>
      </c>
      <c r="C84" s="28" t="s">
        <v>133</v>
      </c>
      <c r="D84" s="15" t="s">
        <v>136</v>
      </c>
      <c r="E84" s="13" t="s">
        <v>16</v>
      </c>
      <c r="F84" s="13" t="s">
        <v>16</v>
      </c>
      <c r="G84" s="13" t="s">
        <v>16</v>
      </c>
      <c r="H84" s="13" t="s">
        <v>16</v>
      </c>
      <c r="I84" s="9" t="s">
        <v>27</v>
      </c>
      <c r="J84" s="12">
        <v>2</v>
      </c>
      <c r="K84" s="12" t="s">
        <v>34</v>
      </c>
      <c r="L84" s="23">
        <f>0.4*0.2*300</f>
        <v>24</v>
      </c>
    </row>
    <row r="85" ht="30" spans="1:12">
      <c r="A85" s="12">
        <v>81</v>
      </c>
      <c r="B85" s="12" t="s">
        <v>130</v>
      </c>
      <c r="C85" s="29" t="s">
        <v>143</v>
      </c>
      <c r="D85" s="12" t="s">
        <v>132</v>
      </c>
      <c r="E85" s="13" t="s">
        <v>16</v>
      </c>
      <c r="F85" s="13" t="s">
        <v>16</v>
      </c>
      <c r="G85" s="13" t="s">
        <v>16</v>
      </c>
      <c r="H85" s="13" t="s">
        <v>16</v>
      </c>
      <c r="I85" s="25" t="s">
        <v>27</v>
      </c>
      <c r="J85" s="12">
        <v>10</v>
      </c>
      <c r="K85" s="12" t="s">
        <v>34</v>
      </c>
      <c r="L85" s="23">
        <f>0.05*0.1*250</f>
        <v>1.25</v>
      </c>
    </row>
    <row r="86" ht="28" spans="1:12">
      <c r="A86" s="12">
        <v>82</v>
      </c>
      <c r="B86" s="12" t="s">
        <v>144</v>
      </c>
      <c r="C86" s="15" t="s">
        <v>145</v>
      </c>
      <c r="D86" s="12" t="s">
        <v>146</v>
      </c>
      <c r="E86" s="13" t="s">
        <v>16</v>
      </c>
      <c r="F86" s="13" t="s">
        <v>16</v>
      </c>
      <c r="G86" s="13" t="s">
        <v>16</v>
      </c>
      <c r="H86" s="13" t="s">
        <v>16</v>
      </c>
      <c r="I86" s="25" t="s">
        <v>16</v>
      </c>
      <c r="J86" s="12">
        <v>60</v>
      </c>
      <c r="K86" s="12" t="s">
        <v>34</v>
      </c>
      <c r="L86" s="23">
        <f>0.1*0.04*250</f>
        <v>1</v>
      </c>
    </row>
    <row r="87" ht="26" customHeight="1" spans="1:12">
      <c r="A87" s="12">
        <v>83</v>
      </c>
      <c r="B87" s="12" t="s">
        <v>130</v>
      </c>
      <c r="C87" s="12" t="s">
        <v>147</v>
      </c>
      <c r="D87" s="12" t="s">
        <v>146</v>
      </c>
      <c r="E87" s="13" t="s">
        <v>16</v>
      </c>
      <c r="F87" s="13" t="s">
        <v>16</v>
      </c>
      <c r="G87" s="13" t="s">
        <v>16</v>
      </c>
      <c r="H87" s="13" t="s">
        <v>16</v>
      </c>
      <c r="I87" s="25" t="s">
        <v>27</v>
      </c>
      <c r="J87" s="12">
        <v>4</v>
      </c>
      <c r="K87" s="12" t="s">
        <v>34</v>
      </c>
      <c r="L87" s="23">
        <f>0.3*0.5*250</f>
        <v>37.5</v>
      </c>
    </row>
    <row r="88" ht="28" spans="1:12">
      <c r="A88" s="12">
        <v>84</v>
      </c>
      <c r="B88" s="12" t="s">
        <v>134</v>
      </c>
      <c r="C88" s="28" t="s">
        <v>135</v>
      </c>
      <c r="D88" s="15" t="s">
        <v>142</v>
      </c>
      <c r="E88" s="13" t="s">
        <v>16</v>
      </c>
      <c r="F88" s="13" t="s">
        <v>16</v>
      </c>
      <c r="G88" s="13" t="s">
        <v>16</v>
      </c>
      <c r="H88" s="13" t="s">
        <v>16</v>
      </c>
      <c r="I88" s="9" t="s">
        <v>27</v>
      </c>
      <c r="J88" s="12">
        <v>1</v>
      </c>
      <c r="K88" s="12" t="s">
        <v>34</v>
      </c>
      <c r="L88" s="23">
        <f>0.2*0.4*300</f>
        <v>24</v>
      </c>
    </row>
    <row r="89" ht="28" spans="1:12">
      <c r="A89" s="12">
        <v>85</v>
      </c>
      <c r="B89" s="12" t="s">
        <v>134</v>
      </c>
      <c r="C89" s="28" t="s">
        <v>135</v>
      </c>
      <c r="D89" s="15" t="s">
        <v>142</v>
      </c>
      <c r="E89" s="13" t="s">
        <v>16</v>
      </c>
      <c r="F89" s="13" t="s">
        <v>16</v>
      </c>
      <c r="G89" s="13" t="s">
        <v>16</v>
      </c>
      <c r="H89" s="13" t="s">
        <v>16</v>
      </c>
      <c r="I89" s="9" t="s">
        <v>27</v>
      </c>
      <c r="J89" s="12">
        <v>5</v>
      </c>
      <c r="K89" s="12" t="s">
        <v>34</v>
      </c>
      <c r="L89" s="23">
        <f>0.2*0.4*300</f>
        <v>24</v>
      </c>
    </row>
    <row r="90" ht="35" customHeight="1" spans="1:12">
      <c r="A90" s="12">
        <v>86</v>
      </c>
      <c r="B90" s="12" t="s">
        <v>137</v>
      </c>
      <c r="C90" s="12" t="s">
        <v>148</v>
      </c>
      <c r="D90" s="15" t="s">
        <v>139</v>
      </c>
      <c r="E90" s="13" t="s">
        <v>16</v>
      </c>
      <c r="F90" s="13" t="s">
        <v>16</v>
      </c>
      <c r="G90" s="13" t="s">
        <v>16</v>
      </c>
      <c r="H90" s="13" t="s">
        <v>16</v>
      </c>
      <c r="I90" s="25" t="s">
        <v>16</v>
      </c>
      <c r="J90" s="12">
        <v>1</v>
      </c>
      <c r="K90" s="12" t="s">
        <v>149</v>
      </c>
      <c r="L90" s="23">
        <f>1.1*0.6*70</f>
        <v>46.2</v>
      </c>
    </row>
    <row r="91" ht="22" customHeight="1" spans="1:12">
      <c r="A91" s="12">
        <v>87</v>
      </c>
      <c r="B91" s="30" t="s">
        <v>150</v>
      </c>
      <c r="C91" s="12" t="s">
        <v>151</v>
      </c>
      <c r="D91" s="12" t="s">
        <v>152</v>
      </c>
      <c r="E91" s="13" t="s">
        <v>16</v>
      </c>
      <c r="F91" s="13" t="s">
        <v>16</v>
      </c>
      <c r="G91" s="13" t="s">
        <v>16</v>
      </c>
      <c r="H91" s="13" t="s">
        <v>16</v>
      </c>
      <c r="I91" s="25" t="s">
        <v>16</v>
      </c>
      <c r="J91" s="12">
        <v>8</v>
      </c>
      <c r="K91" s="12" t="s">
        <v>34</v>
      </c>
      <c r="L91" s="23">
        <f>3.14*0.1*0.1*250</f>
        <v>7.85</v>
      </c>
    </row>
    <row r="92" ht="27" customHeight="1" spans="1:12">
      <c r="A92" s="12">
        <v>88</v>
      </c>
      <c r="B92" s="12" t="s">
        <v>130</v>
      </c>
      <c r="C92" s="29" t="s">
        <v>153</v>
      </c>
      <c r="D92" s="12" t="s">
        <v>132</v>
      </c>
      <c r="E92" s="13" t="s">
        <v>16</v>
      </c>
      <c r="F92" s="13" t="s">
        <v>16</v>
      </c>
      <c r="G92" s="13" t="s">
        <v>16</v>
      </c>
      <c r="H92" s="13" t="s">
        <v>16</v>
      </c>
      <c r="I92" s="25" t="s">
        <v>27</v>
      </c>
      <c r="J92" s="12">
        <v>50</v>
      </c>
      <c r="K92" s="12" t="s">
        <v>34</v>
      </c>
      <c r="L92" s="23">
        <f>0.08*0.2*250</f>
        <v>4</v>
      </c>
    </row>
    <row r="93" spans="1:12">
      <c r="A93" s="12">
        <v>89</v>
      </c>
      <c r="B93" s="12" t="s">
        <v>137</v>
      </c>
      <c r="C93" s="12" t="s">
        <v>148</v>
      </c>
      <c r="D93" s="12" t="s">
        <v>154</v>
      </c>
      <c r="E93" s="13" t="s">
        <v>16</v>
      </c>
      <c r="F93" s="13" t="s">
        <v>16</v>
      </c>
      <c r="G93" s="13" t="s">
        <v>16</v>
      </c>
      <c r="H93" s="13" t="s">
        <v>16</v>
      </c>
      <c r="I93" s="25" t="s">
        <v>16</v>
      </c>
      <c r="J93" s="12">
        <v>1</v>
      </c>
      <c r="K93" s="12" t="s">
        <v>149</v>
      </c>
      <c r="L93" s="23">
        <f>1.1*0.6*60</f>
        <v>39.6</v>
      </c>
    </row>
    <row r="94" ht="30" customHeight="1" spans="1:12">
      <c r="A94" s="12">
        <v>90</v>
      </c>
      <c r="B94" s="12" t="s">
        <v>155</v>
      </c>
      <c r="C94" s="12" t="s">
        <v>156</v>
      </c>
      <c r="D94" s="15" t="s">
        <v>157</v>
      </c>
      <c r="E94" s="13" t="s">
        <v>16</v>
      </c>
      <c r="F94" s="13" t="s">
        <v>16</v>
      </c>
      <c r="G94" s="13" t="s">
        <v>16</v>
      </c>
      <c r="H94" s="13" t="s">
        <v>16</v>
      </c>
      <c r="I94" s="25" t="s">
        <v>16</v>
      </c>
      <c r="J94" s="12">
        <v>1</v>
      </c>
      <c r="K94" s="12" t="s">
        <v>17</v>
      </c>
      <c r="L94" s="23">
        <f>0.2*0.4*3*100</f>
        <v>24</v>
      </c>
    </row>
    <row r="95" ht="28" spans="1:12">
      <c r="A95" s="12">
        <v>91</v>
      </c>
      <c r="B95" s="12" t="s">
        <v>134</v>
      </c>
      <c r="C95" s="28" t="s">
        <v>135</v>
      </c>
      <c r="D95" s="15" t="s">
        <v>142</v>
      </c>
      <c r="E95" s="13" t="s">
        <v>16</v>
      </c>
      <c r="F95" s="13" t="s">
        <v>16</v>
      </c>
      <c r="G95" s="13" t="s">
        <v>16</v>
      </c>
      <c r="H95" s="13" t="s">
        <v>16</v>
      </c>
      <c r="I95" s="9" t="s">
        <v>16</v>
      </c>
      <c r="J95" s="12">
        <v>4</v>
      </c>
      <c r="K95" s="12" t="s">
        <v>149</v>
      </c>
      <c r="L95" s="23">
        <f>0.2*0.4*300</f>
        <v>24</v>
      </c>
    </row>
    <row r="96" ht="22" customHeight="1" spans="1:12">
      <c r="A96" s="12">
        <v>92</v>
      </c>
      <c r="B96" s="12" t="s">
        <v>158</v>
      </c>
      <c r="C96" s="12" t="s">
        <v>159</v>
      </c>
      <c r="D96" s="12" t="s">
        <v>160</v>
      </c>
      <c r="E96" s="13" t="s">
        <v>16</v>
      </c>
      <c r="F96" s="13" t="s">
        <v>16</v>
      </c>
      <c r="G96" s="13" t="s">
        <v>16</v>
      </c>
      <c r="H96" s="13" t="s">
        <v>16</v>
      </c>
      <c r="I96" s="12" t="s">
        <v>16</v>
      </c>
      <c r="J96" s="12">
        <v>4</v>
      </c>
      <c r="K96" s="12" t="s">
        <v>149</v>
      </c>
      <c r="L96" s="23">
        <f>0.8*1.2*60</f>
        <v>57.6</v>
      </c>
    </row>
    <row r="97" ht="28" customHeight="1" spans="1:12">
      <c r="A97" s="12">
        <v>93</v>
      </c>
      <c r="B97" s="12"/>
      <c r="C97" s="15" t="s">
        <v>161</v>
      </c>
      <c r="D97" s="12"/>
      <c r="E97" s="13" t="s">
        <v>16</v>
      </c>
      <c r="F97" s="13" t="s">
        <v>16</v>
      </c>
      <c r="G97" s="13" t="s">
        <v>16</v>
      </c>
      <c r="H97" s="13" t="s">
        <v>16</v>
      </c>
      <c r="I97" s="12"/>
      <c r="J97" s="12">
        <v>4</v>
      </c>
      <c r="K97" s="12" t="s">
        <v>149</v>
      </c>
      <c r="L97" s="23">
        <f>(1.435*0.835+0.835*0.4)*60</f>
        <v>91.9335</v>
      </c>
    </row>
    <row r="98" ht="30" customHeight="1" spans="1:12">
      <c r="A98" s="12">
        <v>94</v>
      </c>
      <c r="B98" s="12" t="s">
        <v>162</v>
      </c>
      <c r="C98" s="29" t="s">
        <v>163</v>
      </c>
      <c r="D98" s="31" t="s">
        <v>164</v>
      </c>
      <c r="E98" s="13" t="s">
        <v>16</v>
      </c>
      <c r="F98" s="13" t="s">
        <v>16</v>
      </c>
      <c r="G98" s="13" t="s">
        <v>16</v>
      </c>
      <c r="H98" s="13" t="s">
        <v>16</v>
      </c>
      <c r="I98" s="12" t="s">
        <v>27</v>
      </c>
      <c r="J98" s="12">
        <v>4</v>
      </c>
      <c r="K98" s="12" t="s">
        <v>165</v>
      </c>
      <c r="L98" s="23">
        <f>0.3*0.38*100</f>
        <v>11.4</v>
      </c>
    </row>
    <row r="99" ht="25" customHeight="1" spans="1:12">
      <c r="A99" s="12">
        <v>95</v>
      </c>
      <c r="B99" s="30" t="s">
        <v>166</v>
      </c>
      <c r="C99" s="12" t="s">
        <v>167</v>
      </c>
      <c r="D99" s="12" t="s">
        <v>41</v>
      </c>
      <c r="E99" s="13" t="s">
        <v>16</v>
      </c>
      <c r="F99" s="13" t="s">
        <v>16</v>
      </c>
      <c r="G99" s="13" t="s">
        <v>16</v>
      </c>
      <c r="H99" s="13" t="s">
        <v>16</v>
      </c>
      <c r="I99" s="12" t="s">
        <v>27</v>
      </c>
      <c r="J99" s="12">
        <v>40</v>
      </c>
      <c r="K99" s="12" t="s">
        <v>34</v>
      </c>
      <c r="L99" s="23">
        <f>0.15*0.05*250</f>
        <v>1.875</v>
      </c>
    </row>
    <row r="100" ht="25" customHeight="1" spans="1:12">
      <c r="A100" s="12">
        <v>96</v>
      </c>
      <c r="B100" s="12" t="s">
        <v>168</v>
      </c>
      <c r="C100" s="15" t="s">
        <v>169</v>
      </c>
      <c r="D100" s="12" t="s">
        <v>170</v>
      </c>
      <c r="E100" s="13" t="s">
        <v>16</v>
      </c>
      <c r="F100" s="13" t="s">
        <v>16</v>
      </c>
      <c r="G100" s="13" t="s">
        <v>16</v>
      </c>
      <c r="H100" s="13" t="s">
        <v>16</v>
      </c>
      <c r="I100" s="12" t="s">
        <v>16</v>
      </c>
      <c r="J100" s="12">
        <v>1</v>
      </c>
      <c r="K100" s="12" t="s">
        <v>165</v>
      </c>
      <c r="L100" s="23">
        <f>0.55*0.97*120</f>
        <v>64.02</v>
      </c>
    </row>
    <row r="101" ht="25" customHeight="1" spans="1:12">
      <c r="A101" s="12">
        <v>97</v>
      </c>
      <c r="B101" s="12" t="s">
        <v>171</v>
      </c>
      <c r="C101" s="12" t="s">
        <v>172</v>
      </c>
      <c r="D101" s="12" t="s">
        <v>127</v>
      </c>
      <c r="E101" s="13" t="s">
        <v>16</v>
      </c>
      <c r="F101" s="13" t="s">
        <v>16</v>
      </c>
      <c r="G101" s="13" t="s">
        <v>16</v>
      </c>
      <c r="H101" s="13" t="s">
        <v>16</v>
      </c>
      <c r="I101" s="12" t="s">
        <v>27</v>
      </c>
      <c r="J101" s="12">
        <v>4</v>
      </c>
      <c r="K101" s="12" t="s">
        <v>149</v>
      </c>
      <c r="L101" s="23">
        <f>0.7*0.53*50</f>
        <v>18.55</v>
      </c>
    </row>
    <row r="102" ht="25" customHeight="1" spans="1:12">
      <c r="A102" s="12">
        <v>98</v>
      </c>
      <c r="B102" s="12" t="s">
        <v>173</v>
      </c>
      <c r="C102" s="29" t="s">
        <v>174</v>
      </c>
      <c r="D102" s="12" t="s">
        <v>175</v>
      </c>
      <c r="E102" s="13" t="s">
        <v>16</v>
      </c>
      <c r="F102" s="13" t="s">
        <v>16</v>
      </c>
      <c r="G102" s="13" t="s">
        <v>16</v>
      </c>
      <c r="H102" s="13" t="s">
        <v>16</v>
      </c>
      <c r="I102" s="12" t="s">
        <v>16</v>
      </c>
      <c r="J102" s="12">
        <v>1</v>
      </c>
      <c r="K102" s="12" t="s">
        <v>17</v>
      </c>
      <c r="L102" s="23">
        <v>348.08</v>
      </c>
    </row>
    <row r="103" ht="25" customHeight="1" spans="1:12">
      <c r="A103" s="12">
        <v>99</v>
      </c>
      <c r="B103" s="12" t="s">
        <v>130</v>
      </c>
      <c r="C103" s="29" t="s">
        <v>176</v>
      </c>
      <c r="D103" s="12" t="s">
        <v>132</v>
      </c>
      <c r="E103" s="13" t="s">
        <v>16</v>
      </c>
      <c r="F103" s="13" t="s">
        <v>16</v>
      </c>
      <c r="G103" s="13" t="s">
        <v>16</v>
      </c>
      <c r="H103" s="13" t="s">
        <v>16</v>
      </c>
      <c r="I103" s="12" t="s">
        <v>27</v>
      </c>
      <c r="J103" s="12">
        <v>6</v>
      </c>
      <c r="K103" s="12" t="s">
        <v>149</v>
      </c>
      <c r="L103" s="23">
        <f>0.3*0.2*250</f>
        <v>15</v>
      </c>
    </row>
    <row r="104" ht="25" customHeight="1" spans="1:12">
      <c r="A104" s="12">
        <v>100</v>
      </c>
      <c r="B104" s="12" t="s">
        <v>177</v>
      </c>
      <c r="C104" s="12" t="s">
        <v>178</v>
      </c>
      <c r="D104" s="15" t="s">
        <v>142</v>
      </c>
      <c r="E104" s="13" t="s">
        <v>16</v>
      </c>
      <c r="F104" s="13" t="s">
        <v>16</v>
      </c>
      <c r="G104" s="13" t="s">
        <v>16</v>
      </c>
      <c r="H104" s="13" t="s">
        <v>16</v>
      </c>
      <c r="I104" s="12" t="s">
        <v>16</v>
      </c>
      <c r="J104" s="12">
        <v>12</v>
      </c>
      <c r="K104" s="12" t="s">
        <v>149</v>
      </c>
      <c r="L104" s="23">
        <f>0.75*0.5*300</f>
        <v>112.5</v>
      </c>
    </row>
    <row r="105" ht="22" customHeight="1" spans="1:12">
      <c r="A105" s="12">
        <v>101</v>
      </c>
      <c r="B105" s="12" t="s">
        <v>179</v>
      </c>
      <c r="C105" s="12" t="s">
        <v>180</v>
      </c>
      <c r="D105" s="12" t="s">
        <v>181</v>
      </c>
      <c r="E105" s="13" t="s">
        <v>16</v>
      </c>
      <c r="F105" s="13" t="s">
        <v>16</v>
      </c>
      <c r="G105" s="13" t="s">
        <v>16</v>
      </c>
      <c r="H105" s="13" t="s">
        <v>16</v>
      </c>
      <c r="I105" s="12" t="s">
        <v>16</v>
      </c>
      <c r="J105" s="12">
        <v>15</v>
      </c>
      <c r="K105" s="12" t="s">
        <v>149</v>
      </c>
      <c r="L105" s="23">
        <f>2*1*150</f>
        <v>300</v>
      </c>
    </row>
    <row r="106" ht="19" customHeight="1" spans="1:12">
      <c r="A106" s="12">
        <v>102</v>
      </c>
      <c r="B106" s="12" t="s">
        <v>182</v>
      </c>
      <c r="C106" s="12" t="s">
        <v>180</v>
      </c>
      <c r="D106" s="12" t="s">
        <v>181</v>
      </c>
      <c r="E106" s="13" t="s">
        <v>16</v>
      </c>
      <c r="F106" s="13" t="s">
        <v>16</v>
      </c>
      <c r="G106" s="13" t="s">
        <v>16</v>
      </c>
      <c r="H106" s="13" t="s">
        <v>16</v>
      </c>
      <c r="I106" s="12" t="s">
        <v>16</v>
      </c>
      <c r="J106" s="12">
        <v>15</v>
      </c>
      <c r="K106" s="12" t="s">
        <v>149</v>
      </c>
      <c r="L106" s="23">
        <f>2*1*150</f>
        <v>300</v>
      </c>
    </row>
    <row r="107" ht="22" customHeight="1" spans="1:12">
      <c r="A107" s="12">
        <v>103</v>
      </c>
      <c r="B107" s="12" t="s">
        <v>183</v>
      </c>
      <c r="C107" s="12" t="s">
        <v>180</v>
      </c>
      <c r="D107" s="12" t="s">
        <v>181</v>
      </c>
      <c r="E107" s="13" t="s">
        <v>16</v>
      </c>
      <c r="F107" s="13" t="s">
        <v>16</v>
      </c>
      <c r="G107" s="13" t="s">
        <v>16</v>
      </c>
      <c r="H107" s="13" t="s">
        <v>16</v>
      </c>
      <c r="I107" s="12" t="s">
        <v>16</v>
      </c>
      <c r="J107" s="12">
        <v>15</v>
      </c>
      <c r="K107" s="12" t="s">
        <v>149</v>
      </c>
      <c r="L107" s="23">
        <f>2*1*150</f>
        <v>300</v>
      </c>
    </row>
    <row r="108" ht="22" customHeight="1" spans="1:12">
      <c r="A108" s="12">
        <v>104</v>
      </c>
      <c r="B108" s="12" t="s">
        <v>184</v>
      </c>
      <c r="C108" s="12" t="s">
        <v>180</v>
      </c>
      <c r="D108" s="12" t="s">
        <v>181</v>
      </c>
      <c r="E108" s="13" t="s">
        <v>16</v>
      </c>
      <c r="F108" s="13" t="s">
        <v>16</v>
      </c>
      <c r="G108" s="13" t="s">
        <v>16</v>
      </c>
      <c r="H108" s="13" t="s">
        <v>16</v>
      </c>
      <c r="I108" s="12" t="s">
        <v>16</v>
      </c>
      <c r="J108" s="12">
        <v>20</v>
      </c>
      <c r="K108" s="12" t="s">
        <v>149</v>
      </c>
      <c r="L108" s="23">
        <f>2*1*150</f>
        <v>300</v>
      </c>
    </row>
    <row r="109" spans="1:12">
      <c r="A109" s="12">
        <v>105</v>
      </c>
      <c r="B109" s="12" t="s">
        <v>185</v>
      </c>
      <c r="C109" s="15" t="s">
        <v>186</v>
      </c>
      <c r="D109" s="12" t="s">
        <v>181</v>
      </c>
      <c r="E109" s="13" t="s">
        <v>16</v>
      </c>
      <c r="F109" s="13" t="s">
        <v>16</v>
      </c>
      <c r="G109" s="13" t="s">
        <v>16</v>
      </c>
      <c r="H109" s="13" t="s">
        <v>16</v>
      </c>
      <c r="I109" s="12" t="s">
        <v>16</v>
      </c>
      <c r="J109" s="12">
        <v>2</v>
      </c>
      <c r="K109" s="12" t="s">
        <v>149</v>
      </c>
      <c r="L109" s="23">
        <f>2.4*1.5*150</f>
        <v>540</v>
      </c>
    </row>
    <row r="110" spans="1:12">
      <c r="A110" s="12">
        <v>106</v>
      </c>
      <c r="B110" s="12" t="s">
        <v>187</v>
      </c>
      <c r="C110" s="15" t="s">
        <v>188</v>
      </c>
      <c r="D110" s="12" t="s">
        <v>189</v>
      </c>
      <c r="E110" s="13" t="s">
        <v>16</v>
      </c>
      <c r="F110" s="13" t="s">
        <v>16</v>
      </c>
      <c r="G110" s="13" t="s">
        <v>16</v>
      </c>
      <c r="H110" s="13" t="s">
        <v>16</v>
      </c>
      <c r="I110" s="12" t="s">
        <v>27</v>
      </c>
      <c r="J110" s="12">
        <v>10</v>
      </c>
      <c r="K110" s="12" t="s">
        <v>149</v>
      </c>
      <c r="L110" s="23">
        <f>15</f>
        <v>15</v>
      </c>
    </row>
    <row r="111" spans="1:12">
      <c r="A111" s="12">
        <v>107</v>
      </c>
      <c r="B111" s="12" t="s">
        <v>190</v>
      </c>
      <c r="C111" s="15" t="s">
        <v>191</v>
      </c>
      <c r="D111" s="12" t="s">
        <v>181</v>
      </c>
      <c r="E111" s="13" t="s">
        <v>16</v>
      </c>
      <c r="F111" s="13" t="s">
        <v>16</v>
      </c>
      <c r="G111" s="13" t="s">
        <v>16</v>
      </c>
      <c r="H111" s="13" t="s">
        <v>16</v>
      </c>
      <c r="I111" s="12" t="s">
        <v>27</v>
      </c>
      <c r="J111" s="12">
        <v>20</v>
      </c>
      <c r="K111" s="12" t="s">
        <v>149</v>
      </c>
      <c r="L111" s="23">
        <f>0.3*0.6*150</f>
        <v>27</v>
      </c>
    </row>
    <row r="112" ht="29" customHeight="1" spans="1:12">
      <c r="A112" s="12">
        <v>108</v>
      </c>
      <c r="B112" s="12" t="s">
        <v>192</v>
      </c>
      <c r="C112" s="15" t="s">
        <v>193</v>
      </c>
      <c r="D112" s="12" t="s">
        <v>160</v>
      </c>
      <c r="E112" s="13" t="s">
        <v>16</v>
      </c>
      <c r="F112" s="13" t="s">
        <v>16</v>
      </c>
      <c r="G112" s="13" t="s">
        <v>16</v>
      </c>
      <c r="H112" s="13" t="s">
        <v>16</v>
      </c>
      <c r="I112" s="12" t="s">
        <v>16</v>
      </c>
      <c r="J112" s="12">
        <v>2</v>
      </c>
      <c r="K112" s="12" t="s">
        <v>149</v>
      </c>
      <c r="L112" s="23">
        <f>1.2*0.8*60</f>
        <v>57.6</v>
      </c>
    </row>
    <row r="113" ht="25" customHeight="1" spans="1:12">
      <c r="A113" s="12">
        <v>109</v>
      </c>
      <c r="B113" s="12" t="s">
        <v>192</v>
      </c>
      <c r="C113" s="15" t="s">
        <v>194</v>
      </c>
      <c r="D113" s="12" t="s">
        <v>160</v>
      </c>
      <c r="E113" s="13" t="s">
        <v>16</v>
      </c>
      <c r="F113" s="13" t="s">
        <v>16</v>
      </c>
      <c r="G113" s="13" t="s">
        <v>16</v>
      </c>
      <c r="H113" s="13" t="s">
        <v>16</v>
      </c>
      <c r="I113" s="12" t="s">
        <v>16</v>
      </c>
      <c r="J113" s="12">
        <v>2</v>
      </c>
      <c r="K113" s="12" t="s">
        <v>149</v>
      </c>
      <c r="L113" s="23">
        <f>0.3*0.5*60</f>
        <v>9</v>
      </c>
    </row>
    <row r="114" ht="25" customHeight="1" spans="1:12">
      <c r="A114" s="12">
        <v>110</v>
      </c>
      <c r="B114" s="12" t="s">
        <v>192</v>
      </c>
      <c r="C114" s="15" t="s">
        <v>195</v>
      </c>
      <c r="D114" s="12" t="s">
        <v>160</v>
      </c>
      <c r="E114" s="13" t="s">
        <v>16</v>
      </c>
      <c r="F114" s="13" t="s">
        <v>16</v>
      </c>
      <c r="G114" s="13" t="s">
        <v>16</v>
      </c>
      <c r="H114" s="13" t="s">
        <v>16</v>
      </c>
      <c r="I114" s="12" t="s">
        <v>16</v>
      </c>
      <c r="J114" s="12">
        <v>6</v>
      </c>
      <c r="K114" s="12" t="s">
        <v>149</v>
      </c>
      <c r="L114" s="23">
        <f>0.86*0.93*60</f>
        <v>47.988</v>
      </c>
    </row>
    <row r="115" ht="25" customHeight="1" spans="1:12">
      <c r="A115" s="12">
        <v>111</v>
      </c>
      <c r="B115" s="12" t="s">
        <v>192</v>
      </c>
      <c r="C115" s="15" t="s">
        <v>196</v>
      </c>
      <c r="D115" s="12" t="s">
        <v>160</v>
      </c>
      <c r="E115" s="13" t="s">
        <v>16</v>
      </c>
      <c r="F115" s="13" t="s">
        <v>16</v>
      </c>
      <c r="G115" s="13" t="s">
        <v>16</v>
      </c>
      <c r="H115" s="13" t="s">
        <v>16</v>
      </c>
      <c r="I115" s="12" t="s">
        <v>16</v>
      </c>
      <c r="J115" s="12">
        <v>1</v>
      </c>
      <c r="K115" s="12" t="s">
        <v>149</v>
      </c>
      <c r="L115" s="23">
        <f>1.025*1.265*60</f>
        <v>77.7975</v>
      </c>
    </row>
    <row r="116" ht="25" customHeight="1" spans="1:12">
      <c r="A116" s="12">
        <v>112</v>
      </c>
      <c r="B116" s="12" t="s">
        <v>197</v>
      </c>
      <c r="C116" s="15" t="s">
        <v>198</v>
      </c>
      <c r="D116" s="12" t="s">
        <v>199</v>
      </c>
      <c r="E116" s="13" t="s">
        <v>16</v>
      </c>
      <c r="F116" s="13" t="s">
        <v>16</v>
      </c>
      <c r="G116" s="13" t="s">
        <v>16</v>
      </c>
      <c r="H116" s="13" t="s">
        <v>16</v>
      </c>
      <c r="I116" s="12" t="s">
        <v>27</v>
      </c>
      <c r="J116" s="12">
        <v>2</v>
      </c>
      <c r="K116" s="12" t="s">
        <v>149</v>
      </c>
      <c r="L116" s="23">
        <f>0.45*0.63*(150+150)</f>
        <v>85.05</v>
      </c>
    </row>
    <row r="117" ht="25" customHeight="1" spans="1:12">
      <c r="A117" s="12">
        <v>113</v>
      </c>
      <c r="B117" s="12" t="s">
        <v>192</v>
      </c>
      <c r="C117" s="15" t="s">
        <v>200</v>
      </c>
      <c r="D117" s="12" t="s">
        <v>160</v>
      </c>
      <c r="E117" s="13" t="s">
        <v>16</v>
      </c>
      <c r="F117" s="13" t="s">
        <v>16</v>
      </c>
      <c r="G117" s="13" t="s">
        <v>16</v>
      </c>
      <c r="H117" s="13" t="s">
        <v>16</v>
      </c>
      <c r="I117" s="12" t="s">
        <v>16</v>
      </c>
      <c r="J117" s="12">
        <v>2</v>
      </c>
      <c r="K117" s="12" t="s">
        <v>149</v>
      </c>
      <c r="L117" s="23">
        <f>1.025*1.266*60</f>
        <v>77.859</v>
      </c>
    </row>
    <row r="118" ht="25" customHeight="1" spans="1:12">
      <c r="A118" s="12">
        <v>114</v>
      </c>
      <c r="B118" s="12" t="s">
        <v>201</v>
      </c>
      <c r="C118" s="15" t="s">
        <v>202</v>
      </c>
      <c r="D118" s="12" t="s">
        <v>201</v>
      </c>
      <c r="E118" s="13" t="s">
        <v>16</v>
      </c>
      <c r="F118" s="13" t="s">
        <v>16</v>
      </c>
      <c r="G118" s="13" t="s">
        <v>16</v>
      </c>
      <c r="H118" s="13" t="s">
        <v>16</v>
      </c>
      <c r="I118" s="12" t="s">
        <v>27</v>
      </c>
      <c r="J118" s="12">
        <v>3</v>
      </c>
      <c r="K118" s="12" t="s">
        <v>34</v>
      </c>
      <c r="L118" s="23">
        <f>0.8*0.6*60</f>
        <v>28.8</v>
      </c>
    </row>
    <row r="119" ht="25" customHeight="1" spans="1:12">
      <c r="A119" s="12">
        <v>115</v>
      </c>
      <c r="B119" s="12" t="s">
        <v>192</v>
      </c>
      <c r="C119" s="15" t="s">
        <v>203</v>
      </c>
      <c r="D119" s="12" t="s">
        <v>160</v>
      </c>
      <c r="E119" s="13" t="s">
        <v>16</v>
      </c>
      <c r="F119" s="13" t="s">
        <v>16</v>
      </c>
      <c r="G119" s="13" t="s">
        <v>16</v>
      </c>
      <c r="H119" s="13" t="s">
        <v>16</v>
      </c>
      <c r="I119" s="12" t="s">
        <v>27</v>
      </c>
      <c r="J119" s="12">
        <v>3</v>
      </c>
      <c r="K119" s="12" t="s">
        <v>34</v>
      </c>
      <c r="L119" s="23">
        <f>1.195*1.13*60</f>
        <v>81.021</v>
      </c>
    </row>
    <row r="120" ht="25" customHeight="1" spans="1:12">
      <c r="A120" s="12">
        <v>116</v>
      </c>
      <c r="B120" s="12" t="s">
        <v>204</v>
      </c>
      <c r="C120" s="15" t="s">
        <v>205</v>
      </c>
      <c r="D120" s="12" t="s">
        <v>128</v>
      </c>
      <c r="E120" s="13" t="s">
        <v>16</v>
      </c>
      <c r="F120" s="13" t="s">
        <v>16</v>
      </c>
      <c r="G120" s="13" t="s">
        <v>16</v>
      </c>
      <c r="H120" s="13" t="s">
        <v>16</v>
      </c>
      <c r="I120" s="12" t="s">
        <v>27</v>
      </c>
      <c r="J120" s="12">
        <v>100</v>
      </c>
      <c r="K120" s="12" t="s">
        <v>34</v>
      </c>
      <c r="L120" s="23">
        <v>10</v>
      </c>
    </row>
    <row r="121" ht="25" customHeight="1" spans="1:12">
      <c r="A121" s="12">
        <v>117</v>
      </c>
      <c r="B121" s="12" t="s">
        <v>206</v>
      </c>
      <c r="C121" s="15" t="s">
        <v>207</v>
      </c>
      <c r="D121" s="12" t="s">
        <v>208</v>
      </c>
      <c r="E121" s="13" t="s">
        <v>16</v>
      </c>
      <c r="F121" s="13" t="s">
        <v>16</v>
      </c>
      <c r="G121" s="13" t="s">
        <v>16</v>
      </c>
      <c r="H121" s="13" t="s">
        <v>16</v>
      </c>
      <c r="I121" s="12" t="s">
        <v>27</v>
      </c>
      <c r="J121" s="12">
        <v>4</v>
      </c>
      <c r="K121" s="12" t="s">
        <v>209</v>
      </c>
      <c r="L121" s="23">
        <v>15</v>
      </c>
    </row>
    <row r="122" ht="25" customHeight="1" spans="1:12">
      <c r="A122" s="12">
        <v>118</v>
      </c>
      <c r="B122" s="12" t="s">
        <v>210</v>
      </c>
      <c r="C122" s="15" t="s">
        <v>211</v>
      </c>
      <c r="D122" s="12" t="s">
        <v>212</v>
      </c>
      <c r="E122" s="13" t="s">
        <v>16</v>
      </c>
      <c r="F122" s="13" t="s">
        <v>16</v>
      </c>
      <c r="G122" s="13" t="s">
        <v>16</v>
      </c>
      <c r="H122" s="13" t="s">
        <v>16</v>
      </c>
      <c r="I122" s="12" t="s">
        <v>27</v>
      </c>
      <c r="J122" s="12">
        <v>2</v>
      </c>
      <c r="K122" s="12" t="s">
        <v>213</v>
      </c>
      <c r="L122" s="23">
        <v>10</v>
      </c>
    </row>
    <row r="123" ht="40" customHeight="1" spans="1:12">
      <c r="A123" s="12">
        <v>119</v>
      </c>
      <c r="B123" s="12" t="s">
        <v>214</v>
      </c>
      <c r="C123" s="15" t="s">
        <v>215</v>
      </c>
      <c r="D123" s="12" t="s">
        <v>216</v>
      </c>
      <c r="E123" s="13" t="s">
        <v>16</v>
      </c>
      <c r="F123" s="13" t="s">
        <v>16</v>
      </c>
      <c r="G123" s="13" t="s">
        <v>16</v>
      </c>
      <c r="H123" s="13" t="s">
        <v>16</v>
      </c>
      <c r="I123" s="12" t="s">
        <v>16</v>
      </c>
      <c r="J123" s="12">
        <v>4</v>
      </c>
      <c r="K123" s="12" t="s">
        <v>34</v>
      </c>
      <c r="L123" s="23">
        <v>1628.82</v>
      </c>
    </row>
    <row r="124" ht="19" customHeight="1" spans="1:12">
      <c r="A124" s="12">
        <v>120</v>
      </c>
      <c r="B124" s="12" t="s">
        <v>190</v>
      </c>
      <c r="C124" s="15" t="s">
        <v>217</v>
      </c>
      <c r="D124" s="12" t="s">
        <v>218</v>
      </c>
      <c r="E124" s="13" t="s">
        <v>16</v>
      </c>
      <c r="F124" s="13" t="s">
        <v>16</v>
      </c>
      <c r="G124" s="13" t="s">
        <v>16</v>
      </c>
      <c r="H124" s="13" t="s">
        <v>16</v>
      </c>
      <c r="I124" s="12" t="s">
        <v>27</v>
      </c>
      <c r="J124" s="12">
        <v>20</v>
      </c>
      <c r="K124" s="12" t="s">
        <v>149</v>
      </c>
      <c r="L124" s="23">
        <f>0.3*0.6*100</f>
        <v>18</v>
      </c>
    </row>
    <row r="125" ht="32" customHeight="1" spans="1:12">
      <c r="A125" s="12">
        <v>121</v>
      </c>
      <c r="B125" s="12" t="s">
        <v>219</v>
      </c>
      <c r="C125" s="15" t="s">
        <v>220</v>
      </c>
      <c r="D125" s="12" t="s">
        <v>221</v>
      </c>
      <c r="E125" s="13" t="s">
        <v>16</v>
      </c>
      <c r="F125" s="13" t="s">
        <v>16</v>
      </c>
      <c r="G125" s="13" t="s">
        <v>16</v>
      </c>
      <c r="H125" s="13" t="s">
        <v>16</v>
      </c>
      <c r="I125" s="12" t="s">
        <v>27</v>
      </c>
      <c r="J125" s="12">
        <v>200</v>
      </c>
      <c r="K125" s="12" t="s">
        <v>222</v>
      </c>
      <c r="L125" s="33">
        <v>15</v>
      </c>
    </row>
    <row r="126" ht="36" customHeight="1" spans="1:12">
      <c r="A126" s="12">
        <v>122</v>
      </c>
      <c r="B126" s="12" t="s">
        <v>223</v>
      </c>
      <c r="C126" s="15" t="s">
        <v>224</v>
      </c>
      <c r="D126" s="12" t="s">
        <v>225</v>
      </c>
      <c r="E126" s="13" t="s">
        <v>16</v>
      </c>
      <c r="F126" s="13" t="s">
        <v>16</v>
      </c>
      <c r="G126" s="13" t="s">
        <v>16</v>
      </c>
      <c r="H126" s="13" t="s">
        <v>16</v>
      </c>
      <c r="I126" s="12" t="s">
        <v>16</v>
      </c>
      <c r="J126" s="12">
        <v>1</v>
      </c>
      <c r="K126" s="12" t="s">
        <v>165</v>
      </c>
      <c r="L126" s="23">
        <v>3000</v>
      </c>
    </row>
    <row r="127" s="2" customFormat="1" ht="33" customHeight="1" spans="1:12">
      <c r="A127" s="12">
        <v>123</v>
      </c>
      <c r="B127" s="12" t="s">
        <v>226</v>
      </c>
      <c r="C127" s="15" t="s">
        <v>227</v>
      </c>
      <c r="D127" s="12" t="s">
        <v>228</v>
      </c>
      <c r="E127" s="13" t="s">
        <v>16</v>
      </c>
      <c r="F127" s="13" t="s">
        <v>16</v>
      </c>
      <c r="G127" s="13" t="s">
        <v>16</v>
      </c>
      <c r="H127" s="13" t="s">
        <v>16</v>
      </c>
      <c r="I127" s="12" t="s">
        <v>27</v>
      </c>
      <c r="J127" s="12">
        <v>50000</v>
      </c>
      <c r="K127" s="12" t="s">
        <v>229</v>
      </c>
      <c r="L127" s="33">
        <v>0.6</v>
      </c>
    </row>
    <row r="128" s="2" customFormat="1" ht="34" customHeight="1" spans="1:12">
      <c r="A128" s="12">
        <v>124</v>
      </c>
      <c r="B128" s="15" t="s">
        <v>230</v>
      </c>
      <c r="C128" s="15" t="s">
        <v>231</v>
      </c>
      <c r="D128" s="12" t="s">
        <v>221</v>
      </c>
      <c r="E128" s="13" t="s">
        <v>16</v>
      </c>
      <c r="F128" s="13" t="s">
        <v>16</v>
      </c>
      <c r="G128" s="13" t="s">
        <v>16</v>
      </c>
      <c r="H128" s="13" t="s">
        <v>16</v>
      </c>
      <c r="I128" s="12" t="s">
        <v>27</v>
      </c>
      <c r="J128" s="12">
        <v>100</v>
      </c>
      <c r="K128" s="12" t="s">
        <v>222</v>
      </c>
      <c r="L128" s="23">
        <v>10</v>
      </c>
    </row>
    <row r="129" s="2" customFormat="1" ht="36" customHeight="1" spans="1:12">
      <c r="A129" s="12">
        <v>125</v>
      </c>
      <c r="B129" s="15" t="s">
        <v>232</v>
      </c>
      <c r="C129" s="15" t="s">
        <v>227</v>
      </c>
      <c r="D129" s="12" t="s">
        <v>228</v>
      </c>
      <c r="E129" s="13" t="s">
        <v>16</v>
      </c>
      <c r="F129" s="13" t="s">
        <v>16</v>
      </c>
      <c r="G129" s="13" t="s">
        <v>16</v>
      </c>
      <c r="H129" s="13" t="s">
        <v>16</v>
      </c>
      <c r="I129" s="12" t="s">
        <v>27</v>
      </c>
      <c r="J129" s="12">
        <v>30000</v>
      </c>
      <c r="K129" s="12" t="s">
        <v>229</v>
      </c>
      <c r="L129" s="23">
        <v>0.6</v>
      </c>
    </row>
    <row r="130" s="2" customFormat="1" ht="36" customHeight="1" spans="1:12">
      <c r="A130" s="12">
        <v>126</v>
      </c>
      <c r="B130" s="15" t="s">
        <v>233</v>
      </c>
      <c r="C130" s="15" t="s">
        <v>234</v>
      </c>
      <c r="D130" s="15" t="s">
        <v>235</v>
      </c>
      <c r="E130" s="13" t="s">
        <v>16</v>
      </c>
      <c r="F130" s="13" t="s">
        <v>16</v>
      </c>
      <c r="G130" s="13" t="s">
        <v>16</v>
      </c>
      <c r="H130" s="13" t="s">
        <v>16</v>
      </c>
      <c r="I130" s="12" t="s">
        <v>27</v>
      </c>
      <c r="J130" s="12">
        <v>5000</v>
      </c>
      <c r="K130" s="12" t="s">
        <v>222</v>
      </c>
      <c r="L130" s="23">
        <v>1.2</v>
      </c>
    </row>
    <row r="131" s="2" customFormat="1" ht="36" customHeight="1" spans="1:12">
      <c r="A131" s="12">
        <v>127</v>
      </c>
      <c r="B131" s="15" t="s">
        <v>233</v>
      </c>
      <c r="C131" s="15" t="s">
        <v>227</v>
      </c>
      <c r="D131" s="12" t="s">
        <v>221</v>
      </c>
      <c r="E131" s="13" t="s">
        <v>16</v>
      </c>
      <c r="F131" s="13" t="s">
        <v>16</v>
      </c>
      <c r="G131" s="13" t="s">
        <v>16</v>
      </c>
      <c r="H131" s="13" t="s">
        <v>16</v>
      </c>
      <c r="I131" s="12" t="s">
        <v>27</v>
      </c>
      <c r="J131" s="12">
        <v>30000</v>
      </c>
      <c r="K131" s="12" t="s">
        <v>229</v>
      </c>
      <c r="L131" s="23">
        <v>0.6</v>
      </c>
    </row>
    <row r="132" s="2" customFormat="1" ht="36" customHeight="1" spans="1:12">
      <c r="A132" s="12">
        <v>128</v>
      </c>
      <c r="B132" s="15" t="s">
        <v>236</v>
      </c>
      <c r="C132" s="15" t="s">
        <v>237</v>
      </c>
      <c r="D132" s="12" t="s">
        <v>228</v>
      </c>
      <c r="E132" s="13" t="s">
        <v>16</v>
      </c>
      <c r="F132" s="13" t="s">
        <v>16</v>
      </c>
      <c r="G132" s="13" t="s">
        <v>16</v>
      </c>
      <c r="H132" s="13" t="s">
        <v>16</v>
      </c>
      <c r="I132" s="12" t="s">
        <v>27</v>
      </c>
      <c r="J132" s="36">
        <v>50000</v>
      </c>
      <c r="K132" s="12" t="s">
        <v>229</v>
      </c>
      <c r="L132" s="23">
        <v>0.6</v>
      </c>
    </row>
    <row r="133" ht="36" customHeight="1" spans="1:12">
      <c r="A133" s="12">
        <v>129</v>
      </c>
      <c r="B133" s="15" t="s">
        <v>238</v>
      </c>
      <c r="C133" s="15" t="s">
        <v>239</v>
      </c>
      <c r="D133" s="12" t="s">
        <v>221</v>
      </c>
      <c r="E133" s="13" t="s">
        <v>16</v>
      </c>
      <c r="F133" s="13" t="s">
        <v>16</v>
      </c>
      <c r="G133" s="13" t="s">
        <v>16</v>
      </c>
      <c r="H133" s="13" t="s">
        <v>16</v>
      </c>
      <c r="I133" s="12" t="s">
        <v>27</v>
      </c>
      <c r="J133" s="36">
        <v>100</v>
      </c>
      <c r="K133" s="36" t="s">
        <v>222</v>
      </c>
      <c r="L133" s="23">
        <v>12</v>
      </c>
    </row>
    <row r="134" ht="36" customHeight="1" spans="1:12">
      <c r="A134" s="12">
        <v>130</v>
      </c>
      <c r="B134" s="15" t="s">
        <v>240</v>
      </c>
      <c r="C134" s="15" t="s">
        <v>241</v>
      </c>
      <c r="D134" s="12" t="s">
        <v>221</v>
      </c>
      <c r="E134" s="13" t="s">
        <v>16</v>
      </c>
      <c r="F134" s="13" t="s">
        <v>16</v>
      </c>
      <c r="G134" s="13" t="s">
        <v>16</v>
      </c>
      <c r="H134" s="13" t="s">
        <v>16</v>
      </c>
      <c r="I134" s="12" t="s">
        <v>27</v>
      </c>
      <c r="J134" s="36">
        <v>100</v>
      </c>
      <c r="K134" s="36" t="s">
        <v>222</v>
      </c>
      <c r="L134" s="23">
        <v>12</v>
      </c>
    </row>
    <row r="135" ht="82" customHeight="1" spans="1:12">
      <c r="A135" s="12">
        <v>131</v>
      </c>
      <c r="B135" s="15" t="s">
        <v>242</v>
      </c>
      <c r="C135" s="15" t="s">
        <v>242</v>
      </c>
      <c r="D135" s="15" t="s">
        <v>242</v>
      </c>
      <c r="E135" s="13" t="s">
        <v>16</v>
      </c>
      <c r="F135" s="13" t="s">
        <v>16</v>
      </c>
      <c r="G135" s="13" t="s">
        <v>16</v>
      </c>
      <c r="H135" s="13" t="s">
        <v>16</v>
      </c>
      <c r="I135" s="12" t="s">
        <v>16</v>
      </c>
      <c r="J135" s="12">
        <v>4</v>
      </c>
      <c r="K135" s="12" t="s">
        <v>165</v>
      </c>
      <c r="L135" s="23">
        <v>3500</v>
      </c>
    </row>
    <row r="136" ht="38" customHeight="1" spans="1:12">
      <c r="A136" s="12">
        <v>132</v>
      </c>
      <c r="B136" s="15" t="s">
        <v>243</v>
      </c>
      <c r="C136" s="15" t="s">
        <v>244</v>
      </c>
      <c r="D136" s="15" t="s">
        <v>245</v>
      </c>
      <c r="E136" s="13" t="s">
        <v>16</v>
      </c>
      <c r="F136" s="13" t="s">
        <v>16</v>
      </c>
      <c r="G136" s="13" t="s">
        <v>16</v>
      </c>
      <c r="H136" s="13" t="s">
        <v>16</v>
      </c>
      <c r="I136" s="12" t="s">
        <v>16</v>
      </c>
      <c r="J136" s="12">
        <v>4</v>
      </c>
      <c r="K136" s="12" t="s">
        <v>165</v>
      </c>
      <c r="L136" s="23">
        <v>2000</v>
      </c>
    </row>
    <row r="137" s="2" customFormat="1" ht="195" customHeight="1" spans="1:12">
      <c r="A137" s="12">
        <v>133</v>
      </c>
      <c r="B137" s="25" t="s">
        <v>246</v>
      </c>
      <c r="C137" s="9" t="s">
        <v>247</v>
      </c>
      <c r="D137" s="9" t="s">
        <v>248</v>
      </c>
      <c r="E137" s="34" t="s">
        <v>16</v>
      </c>
      <c r="F137" s="34" t="s">
        <v>16</v>
      </c>
      <c r="G137" s="34" t="s">
        <v>16</v>
      </c>
      <c r="H137" s="34" t="s">
        <v>16</v>
      </c>
      <c r="I137" s="34" t="s">
        <v>16</v>
      </c>
      <c r="J137" s="25">
        <v>20</v>
      </c>
      <c r="K137" s="12" t="s">
        <v>34</v>
      </c>
      <c r="L137" s="37">
        <f>((0.6*0.8*2*(400+100))+(100)+(0.8*0.4*0.4*600)+(50))*1.5</f>
        <v>1060.2</v>
      </c>
    </row>
    <row r="138" ht="30" customHeight="1" spans="1:12">
      <c r="A138" s="12">
        <v>134</v>
      </c>
      <c r="B138" s="25" t="s">
        <v>249</v>
      </c>
      <c r="C138" s="25" t="s">
        <v>250</v>
      </c>
      <c r="D138" s="9" t="s">
        <v>251</v>
      </c>
      <c r="E138" s="34" t="s">
        <v>16</v>
      </c>
      <c r="F138" s="34" t="s">
        <v>16</v>
      </c>
      <c r="G138" s="34" t="s">
        <v>16</v>
      </c>
      <c r="H138" s="34" t="s">
        <v>16</v>
      </c>
      <c r="I138" s="34" t="s">
        <v>16</v>
      </c>
      <c r="J138" s="25">
        <v>400</v>
      </c>
      <c r="K138" s="12" t="s">
        <v>252</v>
      </c>
      <c r="L138" s="23">
        <v>25</v>
      </c>
    </row>
    <row r="139" ht="30" customHeight="1" spans="1:12">
      <c r="A139" s="12">
        <v>135</v>
      </c>
      <c r="B139" s="25" t="s">
        <v>253</v>
      </c>
      <c r="C139" s="25" t="s">
        <v>254</v>
      </c>
      <c r="D139" s="9" t="s">
        <v>255</v>
      </c>
      <c r="E139" s="34" t="s">
        <v>16</v>
      </c>
      <c r="F139" s="34" t="s">
        <v>16</v>
      </c>
      <c r="G139" s="34" t="s">
        <v>16</v>
      </c>
      <c r="H139" s="34" t="s">
        <v>16</v>
      </c>
      <c r="I139" s="34" t="s">
        <v>16</v>
      </c>
      <c r="J139" s="25">
        <v>400</v>
      </c>
      <c r="K139" s="12" t="s">
        <v>256</v>
      </c>
      <c r="L139" s="23">
        <v>40</v>
      </c>
    </row>
    <row r="140" ht="30" customHeight="1" spans="1:12">
      <c r="A140" s="12">
        <v>136</v>
      </c>
      <c r="B140" s="25" t="s">
        <v>257</v>
      </c>
      <c r="C140" s="25" t="s">
        <v>258</v>
      </c>
      <c r="D140" s="9" t="s">
        <v>259</v>
      </c>
      <c r="E140" s="34" t="s">
        <v>16</v>
      </c>
      <c r="F140" s="34" t="s">
        <v>16</v>
      </c>
      <c r="G140" s="34" t="s">
        <v>16</v>
      </c>
      <c r="H140" s="34" t="s">
        <v>16</v>
      </c>
      <c r="I140" s="34" t="s">
        <v>16</v>
      </c>
      <c r="J140" s="25">
        <v>20</v>
      </c>
      <c r="K140" s="12" t="s">
        <v>252</v>
      </c>
      <c r="L140" s="23">
        <v>150</v>
      </c>
    </row>
    <row r="141" ht="30" customHeight="1" spans="1:12">
      <c r="A141" s="12">
        <v>137</v>
      </c>
      <c r="B141" s="25" t="s">
        <v>260</v>
      </c>
      <c r="C141" s="25" t="s">
        <v>261</v>
      </c>
      <c r="D141" s="9" t="s">
        <v>262</v>
      </c>
      <c r="E141" s="34" t="s">
        <v>16</v>
      </c>
      <c r="F141" s="34" t="s">
        <v>16</v>
      </c>
      <c r="G141" s="34" t="s">
        <v>16</v>
      </c>
      <c r="H141" s="34" t="s">
        <v>16</v>
      </c>
      <c r="I141" s="34" t="s">
        <v>27</v>
      </c>
      <c r="J141" s="25">
        <v>50</v>
      </c>
      <c r="K141" s="12" t="s">
        <v>222</v>
      </c>
      <c r="L141" s="23">
        <v>12</v>
      </c>
    </row>
    <row r="142" ht="30" customHeight="1" spans="1:12">
      <c r="A142" s="12">
        <v>138</v>
      </c>
      <c r="B142" s="25" t="s">
        <v>263</v>
      </c>
      <c r="C142" s="25" t="s">
        <v>264</v>
      </c>
      <c r="D142" s="9" t="s">
        <v>265</v>
      </c>
      <c r="E142" s="34" t="s">
        <v>16</v>
      </c>
      <c r="F142" s="34" t="s">
        <v>16</v>
      </c>
      <c r="G142" s="34" t="s">
        <v>16</v>
      </c>
      <c r="H142" s="34" t="s">
        <v>16</v>
      </c>
      <c r="I142" s="34" t="s">
        <v>16</v>
      </c>
      <c r="J142" s="25">
        <v>1000</v>
      </c>
      <c r="K142" s="12" t="s">
        <v>34</v>
      </c>
      <c r="L142" s="37">
        <f>(0.4+0.35)*2*0.5*150</f>
        <v>112.5</v>
      </c>
    </row>
    <row r="143" ht="30" customHeight="1" spans="1:12">
      <c r="A143" s="12">
        <v>139</v>
      </c>
      <c r="B143" s="25" t="s">
        <v>128</v>
      </c>
      <c r="C143" s="25" t="s">
        <v>266</v>
      </c>
      <c r="D143" s="9" t="s">
        <v>267</v>
      </c>
      <c r="E143" s="34" t="s">
        <v>16</v>
      </c>
      <c r="F143" s="34" t="s">
        <v>16</v>
      </c>
      <c r="G143" s="34" t="s">
        <v>16</v>
      </c>
      <c r="H143" s="34" t="s">
        <v>16</v>
      </c>
      <c r="I143" s="34" t="s">
        <v>16</v>
      </c>
      <c r="J143" s="25">
        <v>30</v>
      </c>
      <c r="K143" s="12" t="s">
        <v>149</v>
      </c>
      <c r="L143" s="37">
        <f>1.92*1.13*70</f>
        <v>151.872</v>
      </c>
    </row>
    <row r="144" ht="30" customHeight="1" spans="1:12">
      <c r="A144" s="12">
        <v>140</v>
      </c>
      <c r="B144" s="25" t="s">
        <v>268</v>
      </c>
      <c r="C144" s="25" t="s">
        <v>269</v>
      </c>
      <c r="D144" s="9" t="s">
        <v>270</v>
      </c>
      <c r="E144" s="34" t="s">
        <v>16</v>
      </c>
      <c r="F144" s="34" t="s">
        <v>16</v>
      </c>
      <c r="G144" s="34" t="s">
        <v>16</v>
      </c>
      <c r="H144" s="34" t="s">
        <v>16</v>
      </c>
      <c r="I144" s="34" t="s">
        <v>27</v>
      </c>
      <c r="J144" s="25">
        <v>100</v>
      </c>
      <c r="K144" s="12" t="s">
        <v>149</v>
      </c>
      <c r="L144" s="37">
        <f>0.8*0.6*75</f>
        <v>36</v>
      </c>
    </row>
    <row r="145" ht="30" customHeight="1" spans="1:12">
      <c r="A145" s="12">
        <v>141</v>
      </c>
      <c r="B145" s="25" t="s">
        <v>271</v>
      </c>
      <c r="C145" s="25" t="s">
        <v>272</v>
      </c>
      <c r="D145" s="9" t="s">
        <v>267</v>
      </c>
      <c r="E145" s="34" t="s">
        <v>16</v>
      </c>
      <c r="F145" s="34" t="s">
        <v>16</v>
      </c>
      <c r="G145" s="34" t="s">
        <v>16</v>
      </c>
      <c r="H145" s="34" t="s">
        <v>16</v>
      </c>
      <c r="I145" s="34" t="s">
        <v>16</v>
      </c>
      <c r="J145" s="25">
        <v>100</v>
      </c>
      <c r="K145" s="12" t="s">
        <v>149</v>
      </c>
      <c r="L145" s="37">
        <f>1.2*2.4*70</f>
        <v>201.6</v>
      </c>
    </row>
    <row r="146" ht="30" customHeight="1" spans="1:12">
      <c r="A146" s="12">
        <v>142</v>
      </c>
      <c r="B146" s="25" t="s">
        <v>271</v>
      </c>
      <c r="C146" s="25" t="s">
        <v>273</v>
      </c>
      <c r="D146" s="9" t="s">
        <v>274</v>
      </c>
      <c r="E146" s="34" t="s">
        <v>16</v>
      </c>
      <c r="F146" s="34" t="s">
        <v>16</v>
      </c>
      <c r="G146" s="34" t="s">
        <v>16</v>
      </c>
      <c r="H146" s="34" t="s">
        <v>16</v>
      </c>
      <c r="I146" s="34" t="s">
        <v>16</v>
      </c>
      <c r="J146" s="25">
        <v>50</v>
      </c>
      <c r="K146" s="12" t="s">
        <v>149</v>
      </c>
      <c r="L146" s="37">
        <v>810</v>
      </c>
    </row>
    <row r="147" ht="30" customHeight="1" spans="1:12">
      <c r="A147" s="12">
        <v>143</v>
      </c>
      <c r="B147" s="25" t="s">
        <v>271</v>
      </c>
      <c r="C147" s="25" t="s">
        <v>273</v>
      </c>
      <c r="D147" s="9" t="s">
        <v>275</v>
      </c>
      <c r="E147" s="34" t="s">
        <v>16</v>
      </c>
      <c r="F147" s="34" t="s">
        <v>16</v>
      </c>
      <c r="G147" s="34" t="s">
        <v>16</v>
      </c>
      <c r="H147" s="34" t="s">
        <v>16</v>
      </c>
      <c r="I147" s="34" t="s">
        <v>16</v>
      </c>
      <c r="J147" s="25">
        <v>50</v>
      </c>
      <c r="K147" s="12" t="s">
        <v>149</v>
      </c>
      <c r="L147" s="37">
        <v>810</v>
      </c>
    </row>
    <row r="148" ht="58" customHeight="1" spans="1:12">
      <c r="A148" s="12">
        <v>144</v>
      </c>
      <c r="B148" s="15" t="s">
        <v>276</v>
      </c>
      <c r="C148" s="15" t="s">
        <v>277</v>
      </c>
      <c r="D148" s="15" t="s">
        <v>278</v>
      </c>
      <c r="E148" s="13" t="s">
        <v>16</v>
      </c>
      <c r="F148" s="13" t="s">
        <v>16</v>
      </c>
      <c r="G148" s="13" t="s">
        <v>16</v>
      </c>
      <c r="H148" s="13" t="s">
        <v>16</v>
      </c>
      <c r="I148" s="12" t="s">
        <v>16</v>
      </c>
      <c r="J148" s="12">
        <v>1</v>
      </c>
      <c r="K148" s="12" t="s">
        <v>17</v>
      </c>
      <c r="L148" s="23">
        <f>(1.08*0.8+0.3*0.8*2)*(150+30)</f>
        <v>241.92</v>
      </c>
    </row>
    <row r="149" ht="32" customHeight="1" spans="1:12">
      <c r="A149" s="12">
        <v>145</v>
      </c>
      <c r="B149" s="15" t="s">
        <v>279</v>
      </c>
      <c r="C149" s="15" t="s">
        <v>280</v>
      </c>
      <c r="D149" s="15" t="s">
        <v>278</v>
      </c>
      <c r="E149" s="13" t="s">
        <v>16</v>
      </c>
      <c r="F149" s="13" t="s">
        <v>16</v>
      </c>
      <c r="G149" s="13" t="s">
        <v>16</v>
      </c>
      <c r="H149" s="13" t="s">
        <v>16</v>
      </c>
      <c r="I149" s="12" t="s">
        <v>16</v>
      </c>
      <c r="J149" s="12">
        <v>1</v>
      </c>
      <c r="K149" s="12" t="s">
        <v>17</v>
      </c>
      <c r="L149" s="23">
        <f>1.9*1.2*(150+30)</f>
        <v>410.4</v>
      </c>
    </row>
    <row r="150" ht="81" customHeight="1" spans="1:12">
      <c r="A150" s="12">
        <v>146</v>
      </c>
      <c r="B150" s="15" t="s">
        <v>281</v>
      </c>
      <c r="C150" s="15" t="s">
        <v>282</v>
      </c>
      <c r="D150" s="15" t="s">
        <v>274</v>
      </c>
      <c r="E150" s="13" t="s">
        <v>16</v>
      </c>
      <c r="F150" s="13" t="s">
        <v>16</v>
      </c>
      <c r="G150" s="13" t="s">
        <v>16</v>
      </c>
      <c r="H150" s="13" t="s">
        <v>16</v>
      </c>
      <c r="I150" s="12" t="s">
        <v>16</v>
      </c>
      <c r="J150" s="12">
        <v>1</v>
      </c>
      <c r="K150" s="12" t="s">
        <v>17</v>
      </c>
      <c r="L150" s="23">
        <v>594</v>
      </c>
    </row>
    <row r="151" ht="42" customHeight="1" spans="1:12">
      <c r="A151" s="12">
        <v>147</v>
      </c>
      <c r="B151" s="15" t="s">
        <v>283</v>
      </c>
      <c r="C151" s="15" t="s">
        <v>284</v>
      </c>
      <c r="D151" s="15" t="s">
        <v>278</v>
      </c>
      <c r="E151" s="13" t="s">
        <v>16</v>
      </c>
      <c r="F151" s="13" t="s">
        <v>16</v>
      </c>
      <c r="G151" s="13" t="s">
        <v>16</v>
      </c>
      <c r="H151" s="13" t="s">
        <v>16</v>
      </c>
      <c r="I151" s="12" t="s">
        <v>16</v>
      </c>
      <c r="J151" s="12">
        <v>1</v>
      </c>
      <c r="K151" s="12" t="s">
        <v>17</v>
      </c>
      <c r="L151" s="23">
        <f>(1.08*0.8+0.4*0.8)*(150+30)</f>
        <v>213.12</v>
      </c>
    </row>
    <row r="152" ht="54" customHeight="1" spans="1:12">
      <c r="A152" s="12">
        <v>148</v>
      </c>
      <c r="B152" s="15" t="s">
        <v>285</v>
      </c>
      <c r="C152" s="15" t="s">
        <v>286</v>
      </c>
      <c r="D152" s="12" t="s">
        <v>287</v>
      </c>
      <c r="E152" s="13" t="s">
        <v>16</v>
      </c>
      <c r="F152" s="13" t="s">
        <v>16</v>
      </c>
      <c r="G152" s="13" t="s">
        <v>16</v>
      </c>
      <c r="H152" s="13" t="s">
        <v>16</v>
      </c>
      <c r="I152" s="12" t="s">
        <v>16</v>
      </c>
      <c r="J152" s="12">
        <v>1</v>
      </c>
      <c r="K152" s="12" t="s">
        <v>34</v>
      </c>
      <c r="L152" s="23">
        <f>(2.7*2.2+0.6*1+0.77*1.07)*100</f>
        <v>736.39</v>
      </c>
    </row>
    <row r="153" s="2" customFormat="1" ht="66" customHeight="1" spans="1:12">
      <c r="A153" s="12">
        <v>149</v>
      </c>
      <c r="B153" s="15" t="s">
        <v>288</v>
      </c>
      <c r="C153" s="15" t="s">
        <v>289</v>
      </c>
      <c r="D153" s="15" t="s">
        <v>290</v>
      </c>
      <c r="E153" s="13" t="s">
        <v>16</v>
      </c>
      <c r="F153" s="13" t="s">
        <v>16</v>
      </c>
      <c r="G153" s="13" t="s">
        <v>16</v>
      </c>
      <c r="H153" s="13" t="s">
        <v>16</v>
      </c>
      <c r="I153" s="12" t="s">
        <v>27</v>
      </c>
      <c r="J153" s="12">
        <v>1</v>
      </c>
      <c r="K153" s="12" t="s">
        <v>17</v>
      </c>
      <c r="L153" s="23">
        <f>400*2+520*3</f>
        <v>2360</v>
      </c>
    </row>
    <row r="154" ht="28" customHeight="1" spans="1:12">
      <c r="A154" s="12">
        <v>150</v>
      </c>
      <c r="B154" s="15" t="s">
        <v>291</v>
      </c>
      <c r="C154" s="15" t="s">
        <v>292</v>
      </c>
      <c r="D154" s="12" t="s">
        <v>293</v>
      </c>
      <c r="E154" s="13" t="s">
        <v>16</v>
      </c>
      <c r="F154" s="13" t="s">
        <v>16</v>
      </c>
      <c r="G154" s="13" t="s">
        <v>16</v>
      </c>
      <c r="H154" s="13" t="s">
        <v>16</v>
      </c>
      <c r="I154" s="12" t="s">
        <v>16</v>
      </c>
      <c r="J154" s="12">
        <v>1</v>
      </c>
      <c r="K154" s="12" t="s">
        <v>34</v>
      </c>
      <c r="L154" s="23">
        <v>50.4</v>
      </c>
    </row>
    <row r="155" ht="28" customHeight="1" spans="1:12">
      <c r="A155" s="12">
        <v>151</v>
      </c>
      <c r="B155" s="15" t="s">
        <v>294</v>
      </c>
      <c r="C155" s="15" t="s">
        <v>295</v>
      </c>
      <c r="D155" s="12" t="s">
        <v>296</v>
      </c>
      <c r="E155" s="13" t="s">
        <v>16</v>
      </c>
      <c r="F155" s="13" t="s">
        <v>16</v>
      </c>
      <c r="G155" s="13" t="s">
        <v>16</v>
      </c>
      <c r="H155" s="13" t="s">
        <v>16</v>
      </c>
      <c r="I155" s="12" t="s">
        <v>16</v>
      </c>
      <c r="J155" s="12">
        <v>3</v>
      </c>
      <c r="K155" s="12" t="s">
        <v>34</v>
      </c>
      <c r="L155" s="23">
        <f>1*1.4*1000</f>
        <v>1400</v>
      </c>
    </row>
    <row r="156" ht="62" customHeight="1" spans="1:12">
      <c r="A156" s="12">
        <v>152</v>
      </c>
      <c r="B156" s="15" t="s">
        <v>297</v>
      </c>
      <c r="C156" s="15" t="s">
        <v>298</v>
      </c>
      <c r="D156" s="15" t="s">
        <v>299</v>
      </c>
      <c r="E156" s="13" t="s">
        <v>16</v>
      </c>
      <c r="F156" s="13" t="s">
        <v>16</v>
      </c>
      <c r="G156" s="13" t="s">
        <v>16</v>
      </c>
      <c r="H156" s="13" t="s">
        <v>16</v>
      </c>
      <c r="I156" s="12" t="s">
        <v>300</v>
      </c>
      <c r="J156" s="12">
        <v>1</v>
      </c>
      <c r="K156" s="12" t="s">
        <v>301</v>
      </c>
      <c r="L156" s="23">
        <f>(0.55*0.75*2+0.6*0.4*30+0.6*1.12*4+0.8*0.3*80)*(150+70)</f>
        <v>6580.86</v>
      </c>
    </row>
    <row r="157" ht="28" customHeight="1" spans="1:12">
      <c r="A157" s="12">
        <v>153</v>
      </c>
      <c r="B157" s="15" t="s">
        <v>302</v>
      </c>
      <c r="C157" s="15" t="s">
        <v>303</v>
      </c>
      <c r="D157" s="15" t="s">
        <v>299</v>
      </c>
      <c r="E157" s="13" t="s">
        <v>16</v>
      </c>
      <c r="F157" s="13" t="s">
        <v>16</v>
      </c>
      <c r="G157" s="13" t="s">
        <v>16</v>
      </c>
      <c r="H157" s="13" t="s">
        <v>16</v>
      </c>
      <c r="I157" s="12" t="s">
        <v>27</v>
      </c>
      <c r="J157" s="12">
        <v>2</v>
      </c>
      <c r="K157" s="12" t="s">
        <v>149</v>
      </c>
      <c r="L157" s="23">
        <f>0.3*0.2*(150+70)</f>
        <v>13.2</v>
      </c>
    </row>
    <row r="158" ht="28" customHeight="1" spans="1:12">
      <c r="A158" s="12">
        <v>154</v>
      </c>
      <c r="B158" s="15" t="s">
        <v>304</v>
      </c>
      <c r="C158" s="15" t="s">
        <v>305</v>
      </c>
      <c r="D158" s="15" t="s">
        <v>299</v>
      </c>
      <c r="E158" s="13" t="s">
        <v>16</v>
      </c>
      <c r="F158" s="13" t="s">
        <v>16</v>
      </c>
      <c r="G158" s="13" t="s">
        <v>16</v>
      </c>
      <c r="H158" s="13" t="s">
        <v>16</v>
      </c>
      <c r="I158" s="12" t="s">
        <v>27</v>
      </c>
      <c r="J158" s="12">
        <v>1</v>
      </c>
      <c r="K158" s="12" t="s">
        <v>149</v>
      </c>
      <c r="L158" s="23">
        <f>0.6*0.3*(150+70)</f>
        <v>39.6</v>
      </c>
    </row>
    <row r="159" ht="28" customHeight="1" spans="1:12">
      <c r="A159" s="12">
        <v>155</v>
      </c>
      <c r="B159" s="15" t="s">
        <v>291</v>
      </c>
      <c r="C159" s="15" t="s">
        <v>306</v>
      </c>
      <c r="D159" s="15" t="s">
        <v>299</v>
      </c>
      <c r="E159" s="13" t="s">
        <v>16</v>
      </c>
      <c r="F159" s="13" t="s">
        <v>16</v>
      </c>
      <c r="G159" s="13" t="s">
        <v>16</v>
      </c>
      <c r="H159" s="13" t="s">
        <v>16</v>
      </c>
      <c r="I159" s="12" t="s">
        <v>27</v>
      </c>
      <c r="J159" s="12">
        <v>8</v>
      </c>
      <c r="K159" s="12" t="s">
        <v>149</v>
      </c>
      <c r="L159" s="23">
        <f>0.6*0.9*(150+70)</f>
        <v>118.8</v>
      </c>
    </row>
    <row r="160" ht="28" customHeight="1" spans="1:12">
      <c r="A160" s="12">
        <v>156</v>
      </c>
      <c r="B160" s="15" t="s">
        <v>307</v>
      </c>
      <c r="C160" s="15" t="s">
        <v>308</v>
      </c>
      <c r="D160" s="15" t="s">
        <v>309</v>
      </c>
      <c r="E160" s="13" t="s">
        <v>16</v>
      </c>
      <c r="F160" s="13" t="s">
        <v>16</v>
      </c>
      <c r="G160" s="13" t="s">
        <v>16</v>
      </c>
      <c r="H160" s="13" t="s">
        <v>16</v>
      </c>
      <c r="I160" s="12" t="s">
        <v>27</v>
      </c>
      <c r="J160" s="12">
        <v>4</v>
      </c>
      <c r="K160" s="12" t="s">
        <v>149</v>
      </c>
      <c r="L160" s="23">
        <f>0.4*0.6*70</f>
        <v>16.8</v>
      </c>
    </row>
    <row r="161" ht="28" customHeight="1" spans="1:12">
      <c r="A161" s="12">
        <v>157</v>
      </c>
      <c r="B161" s="15" t="s">
        <v>310</v>
      </c>
      <c r="C161" s="15" t="s">
        <v>311</v>
      </c>
      <c r="D161" s="12" t="s">
        <v>312</v>
      </c>
      <c r="E161" s="13" t="s">
        <v>16</v>
      </c>
      <c r="F161" s="13" t="s">
        <v>16</v>
      </c>
      <c r="G161" s="13" t="s">
        <v>16</v>
      </c>
      <c r="H161" s="13" t="s">
        <v>16</v>
      </c>
      <c r="I161" s="12" t="s">
        <v>16</v>
      </c>
      <c r="J161" s="12">
        <v>8</v>
      </c>
      <c r="K161" s="12" t="s">
        <v>34</v>
      </c>
      <c r="L161" s="23">
        <f>0.6*1.9*150</f>
        <v>171</v>
      </c>
    </row>
    <row r="162" ht="28" customHeight="1" spans="1:12">
      <c r="A162" s="12">
        <v>158</v>
      </c>
      <c r="B162" s="15" t="s">
        <v>310</v>
      </c>
      <c r="C162" s="15" t="s">
        <v>269</v>
      </c>
      <c r="D162" s="15" t="s">
        <v>313</v>
      </c>
      <c r="E162" s="13" t="s">
        <v>16</v>
      </c>
      <c r="F162" s="13" t="s">
        <v>16</v>
      </c>
      <c r="G162" s="13" t="s">
        <v>16</v>
      </c>
      <c r="H162" s="13" t="s">
        <v>16</v>
      </c>
      <c r="I162" s="12" t="s">
        <v>27</v>
      </c>
      <c r="J162" s="12">
        <v>15</v>
      </c>
      <c r="K162" s="12" t="s">
        <v>149</v>
      </c>
      <c r="L162" s="23">
        <f>0.8*0.6*(150+70)</f>
        <v>105.6</v>
      </c>
    </row>
    <row r="163" ht="28" customHeight="1" spans="1:12">
      <c r="A163" s="12">
        <v>159</v>
      </c>
      <c r="B163" s="15" t="s">
        <v>171</v>
      </c>
      <c r="C163" s="15" t="s">
        <v>314</v>
      </c>
      <c r="D163" s="15" t="s">
        <v>313</v>
      </c>
      <c r="E163" s="13" t="s">
        <v>16</v>
      </c>
      <c r="F163" s="13" t="s">
        <v>16</v>
      </c>
      <c r="G163" s="13" t="s">
        <v>16</v>
      </c>
      <c r="H163" s="13" t="s">
        <v>16</v>
      </c>
      <c r="I163" s="12" t="s">
        <v>27</v>
      </c>
      <c r="J163" s="12">
        <v>6</v>
      </c>
      <c r="K163" s="12" t="s">
        <v>149</v>
      </c>
      <c r="L163" s="23">
        <f>0.45*0.65*(150+70)</f>
        <v>64.35</v>
      </c>
    </row>
    <row r="164" ht="28" customHeight="1" spans="1:12">
      <c r="A164" s="12">
        <v>160</v>
      </c>
      <c r="B164" s="15" t="s">
        <v>315</v>
      </c>
      <c r="C164" s="15" t="s">
        <v>316</v>
      </c>
      <c r="D164" s="15" t="s">
        <v>313</v>
      </c>
      <c r="E164" s="13" t="s">
        <v>16</v>
      </c>
      <c r="F164" s="13" t="s">
        <v>16</v>
      </c>
      <c r="G164" s="13" t="s">
        <v>16</v>
      </c>
      <c r="H164" s="13" t="s">
        <v>16</v>
      </c>
      <c r="I164" s="12" t="s">
        <v>27</v>
      </c>
      <c r="J164" s="12">
        <v>6</v>
      </c>
      <c r="K164" s="12" t="s">
        <v>149</v>
      </c>
      <c r="L164" s="23">
        <f>0.5*0.7*(150+70)</f>
        <v>77</v>
      </c>
    </row>
    <row r="165" ht="28" customHeight="1" spans="1:12">
      <c r="A165" s="12">
        <v>161</v>
      </c>
      <c r="B165" s="15" t="s">
        <v>317</v>
      </c>
      <c r="C165" s="15" t="s">
        <v>308</v>
      </c>
      <c r="D165" s="15" t="s">
        <v>313</v>
      </c>
      <c r="E165" s="13" t="s">
        <v>16</v>
      </c>
      <c r="F165" s="13" t="s">
        <v>16</v>
      </c>
      <c r="G165" s="13" t="s">
        <v>16</v>
      </c>
      <c r="H165" s="13" t="s">
        <v>16</v>
      </c>
      <c r="I165" s="12" t="s">
        <v>27</v>
      </c>
      <c r="J165" s="12">
        <v>6</v>
      </c>
      <c r="K165" s="12" t="s">
        <v>149</v>
      </c>
      <c r="L165" s="23">
        <f>0.4*0.6*(150+70)</f>
        <v>52.8</v>
      </c>
    </row>
    <row r="166" ht="28" customHeight="1" spans="1:12">
      <c r="A166" s="12">
        <v>162</v>
      </c>
      <c r="B166" s="15" t="s">
        <v>302</v>
      </c>
      <c r="C166" s="15" t="s">
        <v>318</v>
      </c>
      <c r="D166" s="15" t="s">
        <v>313</v>
      </c>
      <c r="E166" s="13" t="s">
        <v>16</v>
      </c>
      <c r="F166" s="13" t="s">
        <v>16</v>
      </c>
      <c r="G166" s="13" t="s">
        <v>16</v>
      </c>
      <c r="H166" s="13" t="s">
        <v>16</v>
      </c>
      <c r="I166" s="12" t="s">
        <v>27</v>
      </c>
      <c r="J166" s="12">
        <v>60</v>
      </c>
      <c r="K166" s="12" t="s">
        <v>149</v>
      </c>
      <c r="L166" s="23">
        <f>0.8*0.3*(150+70)</f>
        <v>52.8</v>
      </c>
    </row>
    <row r="167" ht="28" customHeight="1" spans="1:12">
      <c r="A167" s="12">
        <v>163</v>
      </c>
      <c r="B167" s="15" t="s">
        <v>302</v>
      </c>
      <c r="C167" s="15" t="s">
        <v>319</v>
      </c>
      <c r="D167" s="15" t="s">
        <v>313</v>
      </c>
      <c r="E167" s="13" t="s">
        <v>16</v>
      </c>
      <c r="F167" s="13" t="s">
        <v>16</v>
      </c>
      <c r="G167" s="13" t="s">
        <v>16</v>
      </c>
      <c r="H167" s="13" t="s">
        <v>16</v>
      </c>
      <c r="I167" s="12" t="s">
        <v>27</v>
      </c>
      <c r="J167" s="12">
        <v>30</v>
      </c>
      <c r="K167" s="12" t="s">
        <v>149</v>
      </c>
      <c r="L167" s="38">
        <f>0.55*0.75*(150+70)</f>
        <v>90.75</v>
      </c>
    </row>
    <row r="168" ht="28" customHeight="1" spans="1:12">
      <c r="A168" s="12">
        <v>164</v>
      </c>
      <c r="B168" s="15" t="s">
        <v>320</v>
      </c>
      <c r="C168" s="15" t="s">
        <v>321</v>
      </c>
      <c r="D168" s="15" t="s">
        <v>313</v>
      </c>
      <c r="E168" s="13" t="s">
        <v>16</v>
      </c>
      <c r="F168" s="13" t="s">
        <v>16</v>
      </c>
      <c r="G168" s="13" t="s">
        <v>16</v>
      </c>
      <c r="H168" s="13" t="s">
        <v>16</v>
      </c>
      <c r="I168" s="12" t="s">
        <v>27</v>
      </c>
      <c r="J168" s="12">
        <v>6</v>
      </c>
      <c r="K168" s="12" t="s">
        <v>149</v>
      </c>
      <c r="L168" s="23">
        <f>0.8*1*(150+70)</f>
        <v>176</v>
      </c>
    </row>
    <row r="169" ht="21" customHeight="1" spans="1:12">
      <c r="A169" s="12">
        <v>165</v>
      </c>
      <c r="B169" s="12" t="s">
        <v>322</v>
      </c>
      <c r="C169" s="15" t="s">
        <v>323</v>
      </c>
      <c r="D169" s="12" t="s">
        <v>324</v>
      </c>
      <c r="E169" s="13" t="s">
        <v>16</v>
      </c>
      <c r="F169" s="13" t="s">
        <v>16</v>
      </c>
      <c r="G169" s="13" t="s">
        <v>16</v>
      </c>
      <c r="H169" s="13" t="s">
        <v>16</v>
      </c>
      <c r="I169" s="12" t="s">
        <v>16</v>
      </c>
      <c r="J169" s="12">
        <v>40</v>
      </c>
      <c r="K169" s="12" t="s">
        <v>34</v>
      </c>
      <c r="L169" s="23">
        <f>0.6*1.92*250</f>
        <v>288</v>
      </c>
    </row>
    <row r="170" ht="32" customHeight="1" spans="1:12">
      <c r="A170" s="12">
        <v>166</v>
      </c>
      <c r="B170" s="15" t="s">
        <v>325</v>
      </c>
      <c r="C170" s="15" t="s">
        <v>326</v>
      </c>
      <c r="D170" s="12" t="s">
        <v>324</v>
      </c>
      <c r="E170" s="13" t="s">
        <v>16</v>
      </c>
      <c r="F170" s="13" t="s">
        <v>16</v>
      </c>
      <c r="G170" s="13" t="s">
        <v>16</v>
      </c>
      <c r="H170" s="13" t="s">
        <v>16</v>
      </c>
      <c r="I170" s="12" t="s">
        <v>16</v>
      </c>
      <c r="J170" s="12">
        <v>104</v>
      </c>
      <c r="K170" s="12" t="s">
        <v>165</v>
      </c>
      <c r="L170" s="23">
        <f>(0.91*0.5+0.92*0.91+0.91*0.05)*250</f>
        <v>334.425</v>
      </c>
    </row>
    <row r="171" ht="36" customHeight="1" spans="1:12">
      <c r="A171" s="12">
        <v>167</v>
      </c>
      <c r="B171" s="15" t="s">
        <v>327</v>
      </c>
      <c r="C171" s="15" t="s">
        <v>328</v>
      </c>
      <c r="D171" s="15" t="s">
        <v>329</v>
      </c>
      <c r="E171" s="13" t="s">
        <v>16</v>
      </c>
      <c r="F171" s="13" t="s">
        <v>16</v>
      </c>
      <c r="G171" s="13" t="s">
        <v>16</v>
      </c>
      <c r="H171" s="13" t="s">
        <v>16</v>
      </c>
      <c r="I171" s="12" t="s">
        <v>27</v>
      </c>
      <c r="J171" s="12">
        <v>2500</v>
      </c>
      <c r="K171" s="12" t="s">
        <v>229</v>
      </c>
      <c r="L171" s="23">
        <v>0.8</v>
      </c>
    </row>
    <row r="172" ht="27" customHeight="1" spans="1:12">
      <c r="A172" s="12">
        <v>168</v>
      </c>
      <c r="B172" s="15" t="s">
        <v>330</v>
      </c>
      <c r="C172" s="15" t="s">
        <v>316</v>
      </c>
      <c r="D172" s="12" t="s">
        <v>331</v>
      </c>
      <c r="E172" s="13" t="s">
        <v>16</v>
      </c>
      <c r="F172" s="13" t="s">
        <v>16</v>
      </c>
      <c r="G172" s="13" t="s">
        <v>16</v>
      </c>
      <c r="H172" s="13" t="s">
        <v>16</v>
      </c>
      <c r="I172" s="12" t="s">
        <v>27</v>
      </c>
      <c r="J172" s="12">
        <v>28</v>
      </c>
      <c r="K172" s="12" t="s">
        <v>149</v>
      </c>
      <c r="L172" s="23">
        <f>0.5*0.7*80</f>
        <v>28</v>
      </c>
    </row>
    <row r="173" ht="27" customHeight="1" spans="1:12">
      <c r="A173" s="12">
        <v>169</v>
      </c>
      <c r="B173" s="15" t="s">
        <v>315</v>
      </c>
      <c r="C173" s="15" t="s">
        <v>332</v>
      </c>
      <c r="D173" s="15" t="s">
        <v>139</v>
      </c>
      <c r="E173" s="13" t="s">
        <v>16</v>
      </c>
      <c r="F173" s="13" t="s">
        <v>16</v>
      </c>
      <c r="G173" s="13" t="s">
        <v>16</v>
      </c>
      <c r="H173" s="13" t="s">
        <v>16</v>
      </c>
      <c r="I173" s="12" t="s">
        <v>16</v>
      </c>
      <c r="J173" s="12">
        <v>6</v>
      </c>
      <c r="K173" s="12" t="s">
        <v>149</v>
      </c>
      <c r="L173" s="23">
        <f>1.5*2*70</f>
        <v>210</v>
      </c>
    </row>
    <row r="174" ht="27" customHeight="1" spans="1:12">
      <c r="A174" s="12">
        <v>170</v>
      </c>
      <c r="B174" s="15" t="s">
        <v>333</v>
      </c>
      <c r="C174" s="15" t="s">
        <v>334</v>
      </c>
      <c r="D174" s="15" t="s">
        <v>139</v>
      </c>
      <c r="E174" s="13" t="s">
        <v>16</v>
      </c>
      <c r="F174" s="13" t="s">
        <v>16</v>
      </c>
      <c r="G174" s="13" t="s">
        <v>16</v>
      </c>
      <c r="H174" s="13" t="s">
        <v>16</v>
      </c>
      <c r="I174" s="12" t="s">
        <v>27</v>
      </c>
      <c r="J174" s="12">
        <v>2</v>
      </c>
      <c r="K174" s="12" t="s">
        <v>149</v>
      </c>
      <c r="L174" s="23">
        <f>1.6*0.4*70</f>
        <v>44.8</v>
      </c>
    </row>
    <row r="175" ht="27" customHeight="1" spans="1:12">
      <c r="A175" s="12">
        <v>171</v>
      </c>
      <c r="B175" s="15" t="s">
        <v>333</v>
      </c>
      <c r="C175" s="35" t="s">
        <v>335</v>
      </c>
      <c r="D175" s="15" t="s">
        <v>139</v>
      </c>
      <c r="E175" s="13" t="s">
        <v>16</v>
      </c>
      <c r="F175" s="13" t="s">
        <v>16</v>
      </c>
      <c r="G175" s="13" t="s">
        <v>16</v>
      </c>
      <c r="H175" s="13" t="s">
        <v>16</v>
      </c>
      <c r="I175" s="12" t="s">
        <v>27</v>
      </c>
      <c r="J175" s="12">
        <v>10</v>
      </c>
      <c r="K175" s="12" t="s">
        <v>149</v>
      </c>
      <c r="L175" s="23">
        <f>0.92*0.4*70</f>
        <v>25.76</v>
      </c>
    </row>
    <row r="176" ht="29" customHeight="1" spans="1:12">
      <c r="A176" s="12">
        <v>172</v>
      </c>
      <c r="B176" s="15"/>
      <c r="C176" s="35" t="s">
        <v>336</v>
      </c>
      <c r="D176" s="15" t="s">
        <v>139</v>
      </c>
      <c r="E176" s="13" t="s">
        <v>16</v>
      </c>
      <c r="F176" s="13" t="s">
        <v>16</v>
      </c>
      <c r="G176" s="13" t="s">
        <v>16</v>
      </c>
      <c r="H176" s="13" t="s">
        <v>16</v>
      </c>
      <c r="I176" s="12" t="s">
        <v>27</v>
      </c>
      <c r="J176" s="12">
        <v>4</v>
      </c>
      <c r="K176" s="12" t="s">
        <v>149</v>
      </c>
      <c r="L176" s="23">
        <f>0.8*1.2*70</f>
        <v>67.2</v>
      </c>
    </row>
    <row r="177" ht="29" customHeight="1" spans="1:12">
      <c r="A177" s="12">
        <v>173</v>
      </c>
      <c r="B177" s="15" t="s">
        <v>177</v>
      </c>
      <c r="C177" s="15" t="s">
        <v>337</v>
      </c>
      <c r="D177" s="12" t="s">
        <v>338</v>
      </c>
      <c r="E177" s="13" t="s">
        <v>16</v>
      </c>
      <c r="F177" s="13" t="s">
        <v>16</v>
      </c>
      <c r="G177" s="13" t="s">
        <v>16</v>
      </c>
      <c r="H177" s="13" t="s">
        <v>16</v>
      </c>
      <c r="I177" s="12" t="s">
        <v>27</v>
      </c>
      <c r="J177" s="12">
        <v>4</v>
      </c>
      <c r="K177" s="12" t="s">
        <v>149</v>
      </c>
      <c r="L177" s="23">
        <f>0.66*1.66*70</f>
        <v>76.692</v>
      </c>
    </row>
    <row r="178" ht="29" customHeight="1" spans="1:12">
      <c r="A178" s="12">
        <v>174</v>
      </c>
      <c r="B178" s="15" t="s">
        <v>339</v>
      </c>
      <c r="C178" s="15" t="s">
        <v>340</v>
      </c>
      <c r="D178" s="12" t="s">
        <v>293</v>
      </c>
      <c r="E178" s="13" t="s">
        <v>16</v>
      </c>
      <c r="F178" s="13" t="s">
        <v>16</v>
      </c>
      <c r="G178" s="13" t="s">
        <v>16</v>
      </c>
      <c r="H178" s="13" t="s">
        <v>16</v>
      </c>
      <c r="I178" s="12" t="s">
        <v>16</v>
      </c>
      <c r="J178" s="12">
        <v>2</v>
      </c>
      <c r="K178" s="12" t="s">
        <v>34</v>
      </c>
      <c r="L178" s="23">
        <v>66.24</v>
      </c>
    </row>
    <row r="179" ht="29" customHeight="1" spans="1:12">
      <c r="A179" s="12">
        <v>175</v>
      </c>
      <c r="B179" s="15" t="s">
        <v>341</v>
      </c>
      <c r="C179" s="15" t="s">
        <v>342</v>
      </c>
      <c r="D179" s="12" t="s">
        <v>160</v>
      </c>
      <c r="E179" s="13" t="s">
        <v>16</v>
      </c>
      <c r="F179" s="13" t="s">
        <v>16</v>
      </c>
      <c r="G179" s="13" t="s">
        <v>16</v>
      </c>
      <c r="H179" s="13" t="s">
        <v>16</v>
      </c>
      <c r="I179" s="12" t="s">
        <v>27</v>
      </c>
      <c r="J179" s="12">
        <v>5</v>
      </c>
      <c r="K179" s="12" t="s">
        <v>149</v>
      </c>
      <c r="L179" s="23">
        <f>0.66*1.16*60</f>
        <v>45.936</v>
      </c>
    </row>
    <row r="180" ht="29" customHeight="1" spans="1:12">
      <c r="A180" s="12">
        <v>176</v>
      </c>
      <c r="B180" s="15" t="s">
        <v>343</v>
      </c>
      <c r="C180" s="15" t="s">
        <v>344</v>
      </c>
      <c r="D180" s="15" t="s">
        <v>139</v>
      </c>
      <c r="E180" s="13" t="s">
        <v>16</v>
      </c>
      <c r="F180" s="13" t="s">
        <v>16</v>
      </c>
      <c r="G180" s="13" t="s">
        <v>16</v>
      </c>
      <c r="H180" s="13" t="s">
        <v>16</v>
      </c>
      <c r="I180" s="12" t="s">
        <v>27</v>
      </c>
      <c r="J180" s="12">
        <v>48</v>
      </c>
      <c r="K180" s="12" t="s">
        <v>149</v>
      </c>
      <c r="L180" s="23">
        <f>0.6*1*70</f>
        <v>42</v>
      </c>
    </row>
    <row r="181" ht="29" customHeight="1" spans="1:12">
      <c r="A181" s="12">
        <v>177</v>
      </c>
      <c r="B181" s="15" t="s">
        <v>345</v>
      </c>
      <c r="C181" s="15" t="s">
        <v>346</v>
      </c>
      <c r="D181" s="15" t="s">
        <v>139</v>
      </c>
      <c r="E181" s="13" t="s">
        <v>16</v>
      </c>
      <c r="F181" s="13" t="s">
        <v>16</v>
      </c>
      <c r="G181" s="13" t="s">
        <v>16</v>
      </c>
      <c r="H181" s="13" t="s">
        <v>16</v>
      </c>
      <c r="I181" s="12" t="s">
        <v>27</v>
      </c>
      <c r="J181" s="12">
        <v>2</v>
      </c>
      <c r="K181" s="12" t="s">
        <v>149</v>
      </c>
      <c r="L181" s="23">
        <f>0.62*1.12*70</f>
        <v>48.608</v>
      </c>
    </row>
    <row r="182" ht="29" customHeight="1" spans="1:12">
      <c r="A182" s="12">
        <v>178</v>
      </c>
      <c r="B182" s="15" t="s">
        <v>347</v>
      </c>
      <c r="C182" s="15" t="s">
        <v>348</v>
      </c>
      <c r="D182" s="15" t="s">
        <v>139</v>
      </c>
      <c r="E182" s="13" t="s">
        <v>16</v>
      </c>
      <c r="F182" s="13" t="s">
        <v>16</v>
      </c>
      <c r="G182" s="13" t="s">
        <v>16</v>
      </c>
      <c r="H182" s="13" t="s">
        <v>16</v>
      </c>
      <c r="I182" s="12" t="s">
        <v>27</v>
      </c>
      <c r="J182" s="12">
        <v>1</v>
      </c>
      <c r="K182" s="12" t="s">
        <v>149</v>
      </c>
      <c r="L182" s="23">
        <f>1.13*2.34*70</f>
        <v>185.094</v>
      </c>
    </row>
    <row r="183" ht="29" customHeight="1" spans="1:12">
      <c r="A183" s="12">
        <v>179</v>
      </c>
      <c r="B183" s="15" t="s">
        <v>349</v>
      </c>
      <c r="C183" s="15" t="s">
        <v>350</v>
      </c>
      <c r="D183" s="12" t="s">
        <v>351</v>
      </c>
      <c r="E183" s="13" t="s">
        <v>16</v>
      </c>
      <c r="F183" s="13" t="s">
        <v>16</v>
      </c>
      <c r="G183" s="13" t="s">
        <v>16</v>
      </c>
      <c r="H183" s="13" t="s">
        <v>16</v>
      </c>
      <c r="I183" s="12" t="s">
        <v>16</v>
      </c>
      <c r="J183" s="12">
        <v>8</v>
      </c>
      <c r="K183" s="12" t="s">
        <v>34</v>
      </c>
      <c r="L183" s="23">
        <f>0.5*0.5*250</f>
        <v>62.5</v>
      </c>
    </row>
    <row r="184" ht="33" customHeight="1" spans="1:12">
      <c r="A184" s="12">
        <v>180</v>
      </c>
      <c r="B184" s="15" t="s">
        <v>352</v>
      </c>
      <c r="C184" s="15" t="s">
        <v>353</v>
      </c>
      <c r="D184" s="12" t="s">
        <v>331</v>
      </c>
      <c r="E184" s="13" t="s">
        <v>16</v>
      </c>
      <c r="F184" s="13" t="s">
        <v>16</v>
      </c>
      <c r="G184" s="13" t="s">
        <v>16</v>
      </c>
      <c r="H184" s="13" t="s">
        <v>16</v>
      </c>
      <c r="I184" s="12" t="s">
        <v>16</v>
      </c>
      <c r="J184" s="12">
        <v>2</v>
      </c>
      <c r="K184" s="12" t="s">
        <v>34</v>
      </c>
      <c r="L184" s="23">
        <f>(0.2*1.5+2*1.5)*80</f>
        <v>264</v>
      </c>
    </row>
    <row r="185" ht="33" customHeight="1" spans="1:12">
      <c r="A185" s="12">
        <v>181</v>
      </c>
      <c r="B185" s="15" t="s">
        <v>354</v>
      </c>
      <c r="C185" s="15" t="s">
        <v>355</v>
      </c>
      <c r="D185" s="12" t="s">
        <v>338</v>
      </c>
      <c r="E185" s="13" t="s">
        <v>16</v>
      </c>
      <c r="F185" s="13" t="s">
        <v>16</v>
      </c>
      <c r="G185" s="13" t="s">
        <v>16</v>
      </c>
      <c r="H185" s="13" t="s">
        <v>16</v>
      </c>
      <c r="I185" s="12" t="s">
        <v>27</v>
      </c>
      <c r="J185" s="12">
        <v>1</v>
      </c>
      <c r="K185" s="12" t="s">
        <v>34</v>
      </c>
      <c r="L185" s="23">
        <f>2*1.5*70</f>
        <v>210</v>
      </c>
    </row>
    <row r="186" ht="33" customHeight="1" spans="1:12">
      <c r="A186" s="12">
        <v>182</v>
      </c>
      <c r="B186" s="15" t="s">
        <v>356</v>
      </c>
      <c r="C186" s="15" t="s">
        <v>357</v>
      </c>
      <c r="D186" s="12" t="s">
        <v>338</v>
      </c>
      <c r="E186" s="13" t="s">
        <v>16</v>
      </c>
      <c r="F186" s="13" t="s">
        <v>16</v>
      </c>
      <c r="G186" s="13" t="s">
        <v>16</v>
      </c>
      <c r="H186" s="13" t="s">
        <v>16</v>
      </c>
      <c r="I186" s="12" t="s">
        <v>27</v>
      </c>
      <c r="J186" s="12">
        <v>1</v>
      </c>
      <c r="K186" s="12" t="s">
        <v>34</v>
      </c>
      <c r="L186" s="23">
        <f>3*2*70</f>
        <v>420</v>
      </c>
    </row>
    <row r="187" ht="33" customHeight="1" spans="1:12">
      <c r="A187" s="12">
        <v>183</v>
      </c>
      <c r="B187" s="15" t="s">
        <v>358</v>
      </c>
      <c r="C187" s="15" t="s">
        <v>359</v>
      </c>
      <c r="D187" s="15" t="s">
        <v>139</v>
      </c>
      <c r="E187" s="13" t="s">
        <v>16</v>
      </c>
      <c r="F187" s="13" t="s">
        <v>16</v>
      </c>
      <c r="G187" s="13" t="s">
        <v>16</v>
      </c>
      <c r="H187" s="13" t="s">
        <v>16</v>
      </c>
      <c r="I187" s="12" t="s">
        <v>27</v>
      </c>
      <c r="J187" s="12">
        <v>1</v>
      </c>
      <c r="K187" s="12" t="s">
        <v>149</v>
      </c>
      <c r="L187" s="23">
        <f>0.55*0.9*70</f>
        <v>34.65</v>
      </c>
    </row>
    <row r="188" ht="33" customHeight="1" spans="1:12">
      <c r="A188" s="12">
        <v>184</v>
      </c>
      <c r="B188" s="15" t="s">
        <v>358</v>
      </c>
      <c r="C188" s="15" t="s">
        <v>336</v>
      </c>
      <c r="D188" s="15" t="s">
        <v>139</v>
      </c>
      <c r="E188" s="13" t="s">
        <v>16</v>
      </c>
      <c r="F188" s="13" t="s">
        <v>16</v>
      </c>
      <c r="G188" s="13" t="s">
        <v>16</v>
      </c>
      <c r="H188" s="13" t="s">
        <v>16</v>
      </c>
      <c r="I188" s="12" t="s">
        <v>27</v>
      </c>
      <c r="J188" s="12">
        <v>2</v>
      </c>
      <c r="K188" s="12" t="s">
        <v>149</v>
      </c>
      <c r="L188" s="23">
        <f>0.8*1.29*70</f>
        <v>72.24</v>
      </c>
    </row>
    <row r="189" ht="33" customHeight="1" spans="1:12">
      <c r="A189" s="12">
        <v>185</v>
      </c>
      <c r="B189" s="15" t="s">
        <v>358</v>
      </c>
      <c r="C189" s="15" t="s">
        <v>306</v>
      </c>
      <c r="D189" s="15" t="s">
        <v>139</v>
      </c>
      <c r="E189" s="13" t="s">
        <v>16</v>
      </c>
      <c r="F189" s="13" t="s">
        <v>16</v>
      </c>
      <c r="G189" s="13" t="s">
        <v>16</v>
      </c>
      <c r="H189" s="13" t="s">
        <v>16</v>
      </c>
      <c r="I189" s="12" t="s">
        <v>27</v>
      </c>
      <c r="J189" s="12">
        <v>1</v>
      </c>
      <c r="K189" s="12" t="s">
        <v>149</v>
      </c>
      <c r="L189" s="23">
        <f>0.6*0.9*70</f>
        <v>37.8</v>
      </c>
    </row>
    <row r="190" ht="33" customHeight="1" spans="1:12">
      <c r="A190" s="12">
        <v>186</v>
      </c>
      <c r="B190" s="15" t="s">
        <v>360</v>
      </c>
      <c r="C190" s="15" t="s">
        <v>361</v>
      </c>
      <c r="D190" s="12" t="s">
        <v>362</v>
      </c>
      <c r="E190" s="13" t="s">
        <v>16</v>
      </c>
      <c r="F190" s="13" t="s">
        <v>16</v>
      </c>
      <c r="G190" s="13" t="s">
        <v>16</v>
      </c>
      <c r="H190" s="13" t="s">
        <v>16</v>
      </c>
      <c r="I190" s="12" t="s">
        <v>27</v>
      </c>
      <c r="J190" s="12">
        <v>6</v>
      </c>
      <c r="K190" s="12" t="s">
        <v>34</v>
      </c>
      <c r="L190" s="23">
        <f>0.7*0.3*150</f>
        <v>31.5</v>
      </c>
    </row>
    <row r="191" ht="36" customHeight="1" spans="1:12">
      <c r="A191" s="12">
        <v>187</v>
      </c>
      <c r="B191" s="15" t="s">
        <v>291</v>
      </c>
      <c r="C191" s="15" t="s">
        <v>319</v>
      </c>
      <c r="D191" s="15" t="s">
        <v>139</v>
      </c>
      <c r="E191" s="13" t="s">
        <v>16</v>
      </c>
      <c r="F191" s="13" t="s">
        <v>16</v>
      </c>
      <c r="G191" s="13" t="s">
        <v>16</v>
      </c>
      <c r="H191" s="13" t="s">
        <v>16</v>
      </c>
      <c r="I191" s="12" t="s">
        <v>27</v>
      </c>
      <c r="J191" s="12">
        <v>2</v>
      </c>
      <c r="K191" s="12" t="s">
        <v>149</v>
      </c>
      <c r="L191" s="23">
        <f>0.55*0.75*70</f>
        <v>28.875</v>
      </c>
    </row>
    <row r="192" ht="30" customHeight="1" spans="1:12">
      <c r="A192" s="12">
        <v>188</v>
      </c>
      <c r="B192" s="15" t="s">
        <v>363</v>
      </c>
      <c r="C192" s="15" t="s">
        <v>364</v>
      </c>
      <c r="D192" s="12" t="s">
        <v>331</v>
      </c>
      <c r="E192" s="13" t="s">
        <v>16</v>
      </c>
      <c r="F192" s="13" t="s">
        <v>16</v>
      </c>
      <c r="G192" s="13" t="s">
        <v>16</v>
      </c>
      <c r="H192" s="13" t="s">
        <v>16</v>
      </c>
      <c r="I192" s="12" t="s">
        <v>16</v>
      </c>
      <c r="J192" s="12">
        <v>2</v>
      </c>
      <c r="K192" s="12" t="s">
        <v>149</v>
      </c>
      <c r="L192" s="23">
        <f>5*3*80</f>
        <v>1200</v>
      </c>
    </row>
    <row r="193" ht="30" customHeight="1" spans="1:12">
      <c r="A193" s="12">
        <v>189</v>
      </c>
      <c r="B193" s="15" t="s">
        <v>363</v>
      </c>
      <c r="C193" s="15" t="s">
        <v>364</v>
      </c>
      <c r="D193" s="12" t="s">
        <v>160</v>
      </c>
      <c r="E193" s="13" t="s">
        <v>16</v>
      </c>
      <c r="F193" s="13" t="s">
        <v>16</v>
      </c>
      <c r="G193" s="13" t="s">
        <v>16</v>
      </c>
      <c r="H193" s="13" t="s">
        <v>16</v>
      </c>
      <c r="I193" s="12" t="s">
        <v>16</v>
      </c>
      <c r="J193" s="12">
        <v>2</v>
      </c>
      <c r="K193" s="12" t="s">
        <v>149</v>
      </c>
      <c r="L193" s="23">
        <f>5*3*60</f>
        <v>900</v>
      </c>
    </row>
    <row r="194" ht="30" customHeight="1" spans="1:12">
      <c r="A194" s="12">
        <v>190</v>
      </c>
      <c r="B194" s="15" t="s">
        <v>365</v>
      </c>
      <c r="C194" s="15" t="s">
        <v>366</v>
      </c>
      <c r="D194" s="12" t="s">
        <v>160</v>
      </c>
      <c r="E194" s="13" t="s">
        <v>16</v>
      </c>
      <c r="F194" s="13" t="s">
        <v>16</v>
      </c>
      <c r="G194" s="13" t="s">
        <v>16</v>
      </c>
      <c r="H194" s="13" t="s">
        <v>16</v>
      </c>
      <c r="I194" s="12" t="s">
        <v>27</v>
      </c>
      <c r="J194" s="12">
        <v>2</v>
      </c>
      <c r="K194" s="12" t="s">
        <v>149</v>
      </c>
      <c r="L194" s="23">
        <f>2*1.6*60</f>
        <v>192</v>
      </c>
    </row>
    <row r="195" ht="30" customHeight="1" spans="1:12">
      <c r="A195" s="12">
        <v>191</v>
      </c>
      <c r="B195" s="15" t="s">
        <v>363</v>
      </c>
      <c r="C195" s="15" t="s">
        <v>367</v>
      </c>
      <c r="D195" s="12" t="s">
        <v>160</v>
      </c>
      <c r="E195" s="13" t="s">
        <v>16</v>
      </c>
      <c r="F195" s="13" t="s">
        <v>16</v>
      </c>
      <c r="G195" s="13" t="s">
        <v>16</v>
      </c>
      <c r="H195" s="13" t="s">
        <v>16</v>
      </c>
      <c r="I195" s="12" t="s">
        <v>16</v>
      </c>
      <c r="J195" s="12">
        <v>1</v>
      </c>
      <c r="K195" s="12" t="s">
        <v>149</v>
      </c>
      <c r="L195" s="23">
        <f>3.8*1.95*60</f>
        <v>444.6</v>
      </c>
    </row>
    <row r="196" ht="30" customHeight="1" spans="1:12">
      <c r="A196" s="12">
        <v>192</v>
      </c>
      <c r="B196" s="15" t="s">
        <v>368</v>
      </c>
      <c r="C196" s="15" t="s">
        <v>369</v>
      </c>
      <c r="D196" s="12" t="s">
        <v>293</v>
      </c>
      <c r="E196" s="13" t="s">
        <v>16</v>
      </c>
      <c r="F196" s="13" t="s">
        <v>16</v>
      </c>
      <c r="G196" s="13" t="s">
        <v>16</v>
      </c>
      <c r="H196" s="13" t="s">
        <v>16</v>
      </c>
      <c r="I196" s="12" t="s">
        <v>16</v>
      </c>
      <c r="J196" s="12">
        <v>4</v>
      </c>
      <c r="K196" s="12" t="s">
        <v>149</v>
      </c>
      <c r="L196" s="23">
        <v>229.5</v>
      </c>
    </row>
    <row r="197" ht="30" customHeight="1" spans="1:12">
      <c r="A197" s="12">
        <v>193</v>
      </c>
      <c r="B197" s="15" t="s">
        <v>370</v>
      </c>
      <c r="C197" s="15" t="s">
        <v>371</v>
      </c>
      <c r="D197" s="12" t="s">
        <v>372</v>
      </c>
      <c r="E197" s="13" t="s">
        <v>16</v>
      </c>
      <c r="F197" s="13" t="s">
        <v>16</v>
      </c>
      <c r="G197" s="13" t="s">
        <v>16</v>
      </c>
      <c r="H197" s="13" t="s">
        <v>16</v>
      </c>
      <c r="I197" s="12" t="s">
        <v>16</v>
      </c>
      <c r="J197" s="12">
        <v>1</v>
      </c>
      <c r="K197" s="12" t="s">
        <v>34</v>
      </c>
      <c r="L197" s="23">
        <f>0.7*1*150</f>
        <v>105</v>
      </c>
    </row>
    <row r="198" ht="30" customHeight="1" spans="1:12">
      <c r="A198" s="12">
        <v>194</v>
      </c>
      <c r="B198" s="15" t="s">
        <v>373</v>
      </c>
      <c r="C198" s="15" t="s">
        <v>374</v>
      </c>
      <c r="D198" s="12" t="s">
        <v>331</v>
      </c>
      <c r="E198" s="13" t="s">
        <v>16</v>
      </c>
      <c r="F198" s="13" t="s">
        <v>16</v>
      </c>
      <c r="G198" s="13" t="s">
        <v>16</v>
      </c>
      <c r="H198" s="13" t="s">
        <v>16</v>
      </c>
      <c r="I198" s="12" t="s">
        <v>16</v>
      </c>
      <c r="J198" s="12">
        <v>1</v>
      </c>
      <c r="K198" s="12" t="s">
        <v>34</v>
      </c>
      <c r="L198" s="23">
        <f>5.3*2.2*80</f>
        <v>932.8</v>
      </c>
    </row>
    <row r="199" ht="30" customHeight="1" spans="1:12">
      <c r="A199" s="12">
        <v>195</v>
      </c>
      <c r="B199" s="15" t="s">
        <v>375</v>
      </c>
      <c r="C199" s="15" t="s">
        <v>344</v>
      </c>
      <c r="D199" s="12" t="s">
        <v>338</v>
      </c>
      <c r="E199" s="13" t="s">
        <v>16</v>
      </c>
      <c r="F199" s="13" t="s">
        <v>16</v>
      </c>
      <c r="G199" s="13" t="s">
        <v>16</v>
      </c>
      <c r="H199" s="13" t="s">
        <v>16</v>
      </c>
      <c r="I199" s="12" t="s">
        <v>27</v>
      </c>
      <c r="J199" s="12">
        <v>24</v>
      </c>
      <c r="K199" s="12" t="s">
        <v>149</v>
      </c>
      <c r="L199" s="23">
        <f>0.6*1*70</f>
        <v>42</v>
      </c>
    </row>
    <row r="200" ht="30" customHeight="1" spans="1:12">
      <c r="A200" s="12">
        <v>196</v>
      </c>
      <c r="B200" s="15" t="s">
        <v>376</v>
      </c>
      <c r="C200" s="15" t="s">
        <v>377</v>
      </c>
      <c r="D200" s="12" t="s">
        <v>338</v>
      </c>
      <c r="E200" s="13" t="s">
        <v>16</v>
      </c>
      <c r="F200" s="13" t="s">
        <v>16</v>
      </c>
      <c r="G200" s="13" t="s">
        <v>16</v>
      </c>
      <c r="H200" s="13" t="s">
        <v>16</v>
      </c>
      <c r="I200" s="12" t="s">
        <v>27</v>
      </c>
      <c r="J200" s="12">
        <v>1</v>
      </c>
      <c r="K200" s="12" t="s">
        <v>17</v>
      </c>
      <c r="L200" s="23">
        <f>(1.2*0.8*1+1.5*2*2)*70</f>
        <v>487.2</v>
      </c>
    </row>
    <row r="201" ht="24" customHeight="1" spans="1:12">
      <c r="A201" s="12">
        <v>197</v>
      </c>
      <c r="B201" s="15" t="s">
        <v>378</v>
      </c>
      <c r="C201" s="15" t="s">
        <v>379</v>
      </c>
      <c r="D201" s="12" t="s">
        <v>380</v>
      </c>
      <c r="E201" s="13" t="s">
        <v>16</v>
      </c>
      <c r="F201" s="13" t="s">
        <v>16</v>
      </c>
      <c r="G201" s="13" t="s">
        <v>16</v>
      </c>
      <c r="H201" s="13" t="s">
        <v>16</v>
      </c>
      <c r="I201" s="12" t="s">
        <v>16</v>
      </c>
      <c r="J201" s="12">
        <v>4</v>
      </c>
      <c r="K201" s="12" t="s">
        <v>381</v>
      </c>
      <c r="L201" s="23">
        <v>50</v>
      </c>
    </row>
    <row r="202" ht="35" customHeight="1" spans="1:12">
      <c r="A202" s="12">
        <v>198</v>
      </c>
      <c r="B202" s="15" t="s">
        <v>382</v>
      </c>
      <c r="C202" s="15" t="s">
        <v>383</v>
      </c>
      <c r="D202" s="12" t="s">
        <v>384</v>
      </c>
      <c r="E202" s="13" t="s">
        <v>16</v>
      </c>
      <c r="F202" s="13" t="s">
        <v>16</v>
      </c>
      <c r="G202" s="13" t="s">
        <v>16</v>
      </c>
      <c r="H202" s="13" t="s">
        <v>16</v>
      </c>
      <c r="I202" s="12" t="s">
        <v>16</v>
      </c>
      <c r="J202" s="12">
        <v>1</v>
      </c>
      <c r="K202" s="12" t="s">
        <v>34</v>
      </c>
      <c r="L202" s="23">
        <f>2.15*1.84*50</f>
        <v>197.8</v>
      </c>
    </row>
    <row r="203" ht="68" customHeight="1" spans="1:12">
      <c r="A203" s="12">
        <v>199</v>
      </c>
      <c r="B203" s="39" t="s">
        <v>385</v>
      </c>
      <c r="C203" s="39" t="s">
        <v>386</v>
      </c>
      <c r="D203" s="40" t="s">
        <v>387</v>
      </c>
      <c r="E203" s="13" t="s">
        <v>16</v>
      </c>
      <c r="F203" s="13" t="s">
        <v>16</v>
      </c>
      <c r="G203" s="13" t="s">
        <v>16</v>
      </c>
      <c r="H203" s="13" t="s">
        <v>16</v>
      </c>
      <c r="I203" s="12" t="s">
        <v>16</v>
      </c>
      <c r="J203" s="12">
        <v>500</v>
      </c>
      <c r="K203" s="12" t="s">
        <v>149</v>
      </c>
      <c r="L203" s="23">
        <v>78.9</v>
      </c>
    </row>
    <row r="204" ht="68" customHeight="1" spans="1:12">
      <c r="A204" s="12">
        <v>200</v>
      </c>
      <c r="B204" s="39" t="s">
        <v>388</v>
      </c>
      <c r="C204" s="40" t="s">
        <v>389</v>
      </c>
      <c r="D204" s="40" t="s">
        <v>390</v>
      </c>
      <c r="E204" s="13" t="s">
        <v>16</v>
      </c>
      <c r="F204" s="13" t="s">
        <v>16</v>
      </c>
      <c r="G204" s="13" t="s">
        <v>16</v>
      </c>
      <c r="H204" s="13" t="s">
        <v>16</v>
      </c>
      <c r="I204" s="12" t="s">
        <v>16</v>
      </c>
      <c r="J204" s="12">
        <v>200</v>
      </c>
      <c r="K204" s="12" t="s">
        <v>149</v>
      </c>
      <c r="L204" s="23">
        <v>36.2</v>
      </c>
    </row>
    <row r="205" ht="68" customHeight="1" spans="1:12">
      <c r="A205" s="12">
        <v>201</v>
      </c>
      <c r="B205" s="39" t="s">
        <v>391</v>
      </c>
      <c r="C205" s="39" t="s">
        <v>392</v>
      </c>
      <c r="D205" s="40" t="s">
        <v>393</v>
      </c>
      <c r="E205" s="13" t="s">
        <v>16</v>
      </c>
      <c r="F205" s="13" t="s">
        <v>16</v>
      </c>
      <c r="G205" s="13" t="s">
        <v>16</v>
      </c>
      <c r="H205" s="13" t="s">
        <v>16</v>
      </c>
      <c r="I205" s="12" t="s">
        <v>16</v>
      </c>
      <c r="J205" s="12">
        <v>100</v>
      </c>
      <c r="K205" s="12" t="s">
        <v>394</v>
      </c>
      <c r="L205" s="23">
        <v>385</v>
      </c>
    </row>
    <row r="206" ht="68" customHeight="1" spans="1:12">
      <c r="A206" s="12">
        <v>202</v>
      </c>
      <c r="B206" s="40" t="s">
        <v>395</v>
      </c>
      <c r="C206" s="39" t="s">
        <v>396</v>
      </c>
      <c r="D206" s="40" t="s">
        <v>397</v>
      </c>
      <c r="E206" s="13" t="s">
        <v>16</v>
      </c>
      <c r="F206" s="13" t="s">
        <v>16</v>
      </c>
      <c r="G206" s="13" t="s">
        <v>16</v>
      </c>
      <c r="H206" s="13" t="s">
        <v>16</v>
      </c>
      <c r="I206" s="12" t="s">
        <v>16</v>
      </c>
      <c r="J206" s="12">
        <v>100</v>
      </c>
      <c r="K206" s="12" t="s">
        <v>394</v>
      </c>
      <c r="L206" s="23">
        <v>465</v>
      </c>
    </row>
  </sheetData>
  <autoFilter xmlns:etc="http://www.wps.cn/officeDocument/2017/etCustomData" ref="A1:L206" etc:filterBottomFollowUsedRange="0">
    <extLst/>
  </autoFilter>
  <mergeCells count="19">
    <mergeCell ref="A3:A4"/>
    <mergeCell ref="B3:B4"/>
    <mergeCell ref="B96:B97"/>
    <mergeCell ref="B175:B176"/>
    <mergeCell ref="C3:C4"/>
    <mergeCell ref="C34:C35"/>
    <mergeCell ref="C39:C40"/>
    <mergeCell ref="D3:D4"/>
    <mergeCell ref="D96:D97"/>
    <mergeCell ref="E3:E4"/>
    <mergeCell ref="F3:F4"/>
    <mergeCell ref="G3:G4"/>
    <mergeCell ref="H3:H4"/>
    <mergeCell ref="I3:I4"/>
    <mergeCell ref="I96:I97"/>
    <mergeCell ref="J3:J4"/>
    <mergeCell ref="K3:K4"/>
    <mergeCell ref="L3:L4"/>
    <mergeCell ref="A1:L2"/>
  </mergeCells>
  <pageMargins left="0.354166666666667" right="0.156944444444444" top="0.196527777777778" bottom="0.118055555555556" header="0.5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席学俊</cp:lastModifiedBy>
  <dcterms:created xsi:type="dcterms:W3CDTF">2025-05-24T03:45:00Z</dcterms:created>
  <dcterms:modified xsi:type="dcterms:W3CDTF">2025-07-28T04:58:49Z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2636725A71BF4C7AB3F8E30EB4888F99_13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